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michal.muszynski\Documents\16. Specustawa\01. Kalkulatory\Pomoc\"/>
    </mc:Choice>
  </mc:AlternateContent>
  <bookViews>
    <workbookView xWindow="0" yWindow="0" windowWidth="21810" windowHeight="9120"/>
  </bookViews>
  <sheets>
    <sheet name="Info" sheetId="7" r:id="rId1"/>
    <sheet name="Pomoc S-1" sheetId="4" r:id="rId2"/>
    <sheet name="Pomoc S-2" sheetId="5" r:id="rId3"/>
    <sheet name="Pomoc S-3" sheetId="6" r:id="rId4"/>
  </sheets>
  <definedNames>
    <definedName name="_Hlk123128466" localSheetId="0">Info!$C$3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7" l="1"/>
  <c r="D15" i="7" s="1"/>
  <c r="D24" i="7" l="1"/>
  <c r="E30" i="6" l="1"/>
  <c r="I24" i="7"/>
  <c r="J24" i="7" s="1"/>
  <c r="D25" i="7"/>
  <c r="J25" i="7" s="1"/>
  <c r="E25" i="7" l="1"/>
  <c r="F25" i="7"/>
  <c r="I25" i="7"/>
  <c r="H25" i="7"/>
  <c r="G25" i="7"/>
  <c r="D23" i="7"/>
  <c r="D22" i="7"/>
  <c r="E34" i="4" l="1"/>
  <c r="E33" i="4"/>
  <c r="E32" i="5"/>
  <c r="I23" i="7"/>
  <c r="J23" i="7" s="1"/>
  <c r="E24" i="7"/>
  <c r="F24" i="7"/>
  <c r="E22" i="7"/>
  <c r="F22" i="7"/>
  <c r="E23" i="7"/>
  <c r="F23" i="7"/>
  <c r="E8" i="6"/>
  <c r="E9" i="6" s="1"/>
  <c r="E29" i="6" s="1"/>
  <c r="E8" i="5"/>
  <c r="E9" i="5" s="1"/>
  <c r="E31" i="5" s="1"/>
  <c r="E15" i="5"/>
  <c r="E16" i="5" s="1"/>
  <c r="E19" i="5"/>
  <c r="E20" i="5" s="1"/>
  <c r="E22" i="5" s="1"/>
  <c r="E18" i="5"/>
  <c r="E15" i="6"/>
  <c r="E16" i="6" s="1"/>
  <c r="E19" i="6"/>
  <c r="E18" i="6"/>
  <c r="E19" i="4"/>
  <c r="E18" i="4"/>
  <c r="E8" i="4"/>
  <c r="E9" i="4" s="1"/>
  <c r="E15" i="4"/>
  <c r="E16" i="4" s="1"/>
  <c r="E20" i="6" l="1"/>
  <c r="E21" i="5"/>
  <c r="E23" i="5" s="1"/>
  <c r="E24" i="5" s="1"/>
  <c r="E27" i="5" s="1"/>
  <c r="E21" i="4"/>
  <c r="G23" i="7"/>
  <c r="E20" i="4"/>
  <c r="E22" i="4" l="1"/>
  <c r="E23" i="4" s="1"/>
  <c r="E26" i="5"/>
  <c r="E25" i="5"/>
  <c r="G24" i="7"/>
  <c r="E21" i="6"/>
  <c r="E22" i="6" s="1"/>
  <c r="E25" i="6" s="1"/>
  <c r="E24" i="4" l="1"/>
  <c r="E25" i="4" s="1"/>
  <c r="E26" i="4" s="1"/>
  <c r="E29" i="4" s="1"/>
  <c r="G22" i="7"/>
  <c r="E23" i="6"/>
  <c r="E24" i="6"/>
  <c r="H23" i="7"/>
  <c r="H24" i="7"/>
  <c r="I22" i="7" l="1"/>
  <c r="J22" i="7" s="1"/>
  <c r="E27" i="4"/>
  <c r="E28" i="4"/>
  <c r="H22" i="7"/>
</calcChain>
</file>

<file path=xl/sharedStrings.xml><?xml version="1.0" encoding="utf-8"?>
<sst xmlns="http://schemas.openxmlformats.org/spreadsheetml/2006/main" count="309" uniqueCount="95">
  <si>
    <t>Wartość</t>
  </si>
  <si>
    <t>Lp.</t>
  </si>
  <si>
    <t>1.</t>
  </si>
  <si>
    <t>Jed.</t>
  </si>
  <si>
    <t>zł</t>
  </si>
  <si>
    <t>2.</t>
  </si>
  <si>
    <t>3.</t>
  </si>
  <si>
    <t>4.</t>
  </si>
  <si>
    <t>5.</t>
  </si>
  <si>
    <t>6.</t>
  </si>
  <si>
    <t>7.</t>
  </si>
  <si>
    <t>%</t>
  </si>
  <si>
    <t>8.</t>
  </si>
  <si>
    <t>Komentarz</t>
  </si>
  <si>
    <t>Założenie programowe</t>
  </si>
  <si>
    <t>Koszty kwalifikowane (KK)</t>
  </si>
  <si>
    <t>9.</t>
  </si>
  <si>
    <t>TAK/NIE</t>
  </si>
  <si>
    <t>Przeliczenie robocze</t>
  </si>
  <si>
    <t>10.</t>
  </si>
  <si>
    <t>11.</t>
  </si>
  <si>
    <t>12.</t>
  </si>
  <si>
    <t>13.</t>
  </si>
  <si>
    <t>14.</t>
  </si>
  <si>
    <t>zl</t>
  </si>
  <si>
    <t>Założenie programowe - wartość dodatnia (+)</t>
  </si>
  <si>
    <t>Założenie programowe - wartość ujemna (-)</t>
  </si>
  <si>
    <t>Pomoc zwiększona</t>
  </si>
  <si>
    <t>Pomoc bazowa</t>
  </si>
  <si>
    <t>EBITDA za 2021 r.</t>
  </si>
  <si>
    <t>EBITDA za 2022 r.</t>
  </si>
  <si>
    <t>Korekta Pomocy zwiększonej (jeżeli dotyczy)</t>
  </si>
  <si>
    <t>Pomoc - wariant bazowy.
Maksymalna kwota: 50% kosztów kwalifikowanych (KK), ale nie więcej niż 4 mln EUR, z uwzględnieniem:
 - regulacji dotyczącyh grup kapitałowych (GK).</t>
  </si>
  <si>
    <t>Pomoc zwiększona - wariant rozszerzony (jeżeli dotyczy).
Maksymalna kwota: 80% kosztów kwalifikowanych (KK), ale nie więcej niż 4 mln EUR, z uwzględnieniem:
 - regulacji dotyczącyh grup kapitałowych (GK), 
 - warunków Programowych (Warunek nr 1 oraz Warunek nr 2).</t>
  </si>
  <si>
    <t>Kwota KK wyliczona przez Wnioskdoawcę i zweryfikowana w GWD</t>
  </si>
  <si>
    <t>Zmiana (poz. 10 - poz. 9)</t>
  </si>
  <si>
    <t>Przeliczenie robocze - Pomoc zwiększona spełnia kryteria Programu przy wartości niższej niż 0,00 zł</t>
  </si>
  <si>
    <t>Scenariusz nr 1 - Pomoc zwiększona potencjalnie należna
Weryfikacja w zakładce "Pomoc S-1"</t>
  </si>
  <si>
    <t>Scenariusz nr 2 - Pomoc zwiększona potencjalnie należna
Weryfikacja w zakładce "Pomoc S-2"</t>
  </si>
  <si>
    <t>Scenariusz nr 3 - Pomoc zwiększona potencjalnie należna
Weryfikacja w zakładce "Pomoc S-3"</t>
  </si>
  <si>
    <t>Scenariusz nr 4 - Pomoc zwiększona nienależna</t>
  </si>
  <si>
    <t>Wartość [zł]</t>
  </si>
  <si>
    <t>Tabela 1</t>
  </si>
  <si>
    <t>Tabela 2</t>
  </si>
  <si>
    <t>Scenariusz nr 1
Warunki brzegowe: 
 - EBITDA 2021 &gt; 0 (Wartość dodatnia)
 - EBITDA 2022 &gt; 0 (Wartość dodatnia)</t>
  </si>
  <si>
    <t xml:space="preserve">Warunek 1 </t>
  </si>
  <si>
    <t>Warunek 2</t>
  </si>
  <si>
    <t>Warunek 1 oraz Warunek 2 łącznie</t>
  </si>
  <si>
    <t>Założenie programowe - kwota Pomocy zwiększonej stanowi 80% KK, z zastrzeżenim równoczesnego spełnienia Warunku 1 oraz Warunku 2</t>
  </si>
  <si>
    <t>Warunek 2 - Czy wartość (EBITDA za 2022 r. + Pomoc zwiększona) jest nie wyższa niż wartość (EBITDA za 2021 r. x 70%) 
(TAK oznacza pozytywną weryfikację Warunku 2)</t>
  </si>
  <si>
    <t>Warunek 1</t>
  </si>
  <si>
    <t xml:space="preserve">Warunek 1 - Czy EBITDA za 2022 r. ma wartość ujemną
(TAK oznacza pozytywną weryfikację Warunku 1) </t>
  </si>
  <si>
    <t>Warunek 2 - Czy wartość (EBITDA za 2022 r. + Pomoc zwiększona) jest nie wyższa niż wartość (EBITDA za 2021 r. x 70%)
(TAK oznacza pozytywną weryfikację Warunku 2)</t>
  </si>
  <si>
    <t>Pomoc zwiększona spełnia kryteria Programu, jeżeli Warunek 1 oraz Warunek 2 są spełnione łącznie
(TAK oznacza pozytywną weryfikację warunków)</t>
  </si>
  <si>
    <t>Panel sterowania</t>
  </si>
  <si>
    <t>Scenariusz nr 2
Warunki brzegowe: 
 - EBITDA 2021 &gt; 0 (Wartość dodatnia)
 - EBITDA 2022 &lt; 0 (Wartość ujemna)</t>
  </si>
  <si>
    <t>Scenariusz nr 3
Warunki brzegowe: 
 - EBITDA 2021 &lt; 0 (Wartość ujemna)
 - EBITDA 2022 &lt; 0 (Wartość ujemna)</t>
  </si>
  <si>
    <t>15.</t>
  </si>
  <si>
    <t>EBITDA za 2021 r. skorygowana (poz. 6 x 70%)</t>
  </si>
  <si>
    <t xml:space="preserve">Warunek 1 - Czy zmiana EBITDA za lata 2022/2021 przekracza - 40%
(TAK oznacza pozytywną weryfikację Warunku 1) </t>
  </si>
  <si>
    <t xml:space="preserve">Warunek 1 - Czy EBITDA za 2022 r. ma wartość ujemną oraz czy EBITDA za 2021 r. ma wartość ujemną
(TAK oznacza pozytywną weryfikację Warunku 1) </t>
  </si>
  <si>
    <t>Warunek 2 - Czy wartość (EBITDA za 2022 r. + Pomoc zwiększona) jest dodatnia
(TAK oznacza pozytywną weryfikację Warunku 2)</t>
  </si>
  <si>
    <t>Warunek 1
(odpowiednio dla każdego scenariusza)</t>
  </si>
  <si>
    <t>Warunek 2
(odpowiednio dla każdego scenariusza)</t>
  </si>
  <si>
    <t>Maksymalna dopuszczalna kwota Pomocy zwiększonej wyliczona na podstawie regulacji programowych</t>
  </si>
  <si>
    <t>Maksymalna dopuszczalna Pomoc zwiększona</t>
  </si>
  <si>
    <t>Inna pomoc publiczna (kumulacja) na te same koszty</t>
  </si>
  <si>
    <t>Pomoc zwiększona (P max)</t>
  </si>
  <si>
    <t>Przeliczenie robocze - P max
Kwota Pomocy zwiększonej - kwota obniżona dla spełnienia Warunku 2 (jeżeli dotyczy)</t>
  </si>
  <si>
    <t>Pomoc bazowa
(informacyjnie)</t>
  </si>
  <si>
    <t>80% x KK minus pomoc publiczna
(informacyjnie)</t>
  </si>
  <si>
    <t>Dane wejściowe</t>
  </si>
  <si>
    <t>Tabela 3</t>
  </si>
  <si>
    <t>Pomoc zwiększona 
Scenariusz obliczeniowy</t>
  </si>
  <si>
    <t>Pomoc zwiększona
Wybór scenariusza</t>
  </si>
  <si>
    <t>Kwota Pomocy Bazowej (P max)</t>
  </si>
  <si>
    <t>Kwota Pomocy zwiększonej 
(P max minus Inna pomoc publiczna)</t>
  </si>
  <si>
    <t>Kwota Pomocy zwiększonej
(P max)</t>
  </si>
  <si>
    <t>Różnica (poz. 5 - poz. 4)</t>
  </si>
  <si>
    <t>Dynamika zmian EBITDA (poz. 5 / poz. 4)</t>
  </si>
  <si>
    <t>EBITDA za 2022 r. + Pomoc zwiększona (poz. 3 + poz. 5)</t>
  </si>
  <si>
    <t>Maksymalna kwota Pomocy zwiększonej do wpisania do Tabeli 2, poz. 3 dla spełnienia Warunku 2 (jeżeli dotyczy)</t>
  </si>
  <si>
    <t>EBITDA za 2021 skorygowana (poz. 4 x 70%)</t>
  </si>
  <si>
    <t>EBITDA za 2022 + Pomoc zwiększona (poz. 3 + poz. 5)</t>
  </si>
  <si>
    <t>Zmiana (poz. 8 - poz. 7)</t>
  </si>
  <si>
    <t>Pomoc bazowa - 50% KK (bez Innej pomocy publicznej)</t>
  </si>
  <si>
    <t>Założenie programowe - kwota Pomocy bazowej stanowi 50% KK.
Wyliczenie nie uwzględnia Innej pomocy publicznej (kumulacja) na te same koszty</t>
  </si>
  <si>
    <t>Pomoc zwiększona - 80% KK (bez Innej pomocy publicznej)</t>
  </si>
  <si>
    <t>Podsumowanie obliczeń</t>
  </si>
  <si>
    <t>Kwota Pomocy bazowej 
(P max minus Inna pomoc publiczna)</t>
  </si>
  <si>
    <t>Kwota Pomocy zwiększonej
(P max minus Inna pomoc publiczna)</t>
  </si>
  <si>
    <t>Kwota Pomocy bazowej.
Wyliczenie uwzględnia Inną pomoc publiczną (kumulacja) na te same koszty</t>
  </si>
  <si>
    <t>Kwota Pomocy zwiększonej.
Wyliczenie uwzględnia Inną pomoc publiczną (kumulacja) na te same koszty</t>
  </si>
  <si>
    <t>Narządzie pomocnicze
Kalkulator do wyliczania kwoty Pomocy bazowej oraz kwoty Pomocy zwiększonej</t>
  </si>
  <si>
    <t>Pomoc zwiększona
(oblicze 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</si>
</sst>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00%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4" fontId="2" fillId="0" borderId="2" xfId="0" applyNumberFormat="1" applyFont="1" applyFill="1" applyBorder="1" applyAlignment="1">
      <alignment horizontal="left" vertical="center" wrapText="1" indent="1"/>
    </xf>
    <xf numFmtId="4" fontId="2" fillId="4" borderId="0" xfId="0" applyNumberFormat="1" applyFont="1" applyFill="1" applyAlignment="1">
      <alignment horizontal="left" vertical="center" indent="1"/>
    </xf>
    <xf numFmtId="4" fontId="3" fillId="2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left" vertical="center" indent="1"/>
    </xf>
    <xf numFmtId="4" fontId="2" fillId="4" borderId="0" xfId="0" applyNumberFormat="1" applyFont="1" applyFill="1" applyBorder="1" applyAlignment="1">
      <alignment horizontal="left" vertical="center" indent="1"/>
    </xf>
    <xf numFmtId="4" fontId="2" fillId="4" borderId="0" xfId="0" applyNumberFormat="1" applyFont="1" applyFill="1" applyAlignment="1">
      <alignment vertical="center"/>
    </xf>
    <xf numFmtId="4" fontId="3" fillId="4" borderId="0" xfId="0" applyNumberFormat="1" applyFont="1" applyFill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center" indent="1"/>
    </xf>
    <xf numFmtId="4" fontId="2" fillId="4" borderId="0" xfId="0" applyNumberFormat="1" applyFont="1" applyFill="1" applyBorder="1" applyAlignment="1">
      <alignment vertical="center"/>
    </xf>
    <xf numFmtId="4" fontId="2" fillId="4" borderId="0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left" vertical="center" indent="1"/>
    </xf>
    <xf numFmtId="4" fontId="2" fillId="5" borderId="1" xfId="0" applyNumberFormat="1" applyFont="1" applyFill="1" applyBorder="1" applyAlignment="1">
      <alignment horizontal="center" vertical="center"/>
    </xf>
    <xf numFmtId="4" fontId="2" fillId="5" borderId="8" xfId="0" applyNumberFormat="1" applyFont="1" applyFill="1" applyBorder="1" applyAlignment="1">
      <alignment horizontal="center" vertical="center"/>
    </xf>
    <xf numFmtId="4" fontId="2" fillId="4" borderId="0" xfId="0" applyNumberFormat="1" applyFont="1" applyFill="1" applyBorder="1" applyAlignment="1">
      <alignment horizontal="center" vertical="center"/>
    </xf>
    <xf numFmtId="4" fontId="2" fillId="4" borderId="0" xfId="0" applyNumberFormat="1" applyFont="1" applyFill="1" applyAlignment="1">
      <alignment horizontal="right" vertical="center" indent="1"/>
    </xf>
    <xf numFmtId="4" fontId="2" fillId="4" borderId="0" xfId="1" applyNumberFormat="1" applyFont="1" applyFill="1" applyAlignment="1">
      <alignment vertical="center"/>
    </xf>
    <xf numFmtId="4" fontId="4" fillId="0" borderId="2" xfId="0" applyNumberFormat="1" applyFont="1" applyFill="1" applyBorder="1" applyAlignment="1">
      <alignment horizontal="left" vertical="center" inden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left" vertical="center" indent="1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right" vertical="center" indent="1"/>
    </xf>
    <xf numFmtId="4" fontId="2" fillId="0" borderId="7" xfId="0" applyNumberFormat="1" applyFont="1" applyFill="1" applyBorder="1" applyAlignment="1">
      <alignment horizontal="right" vertical="center" indent="1"/>
    </xf>
    <xf numFmtId="4" fontId="3" fillId="4" borderId="0" xfId="0" applyNumberFormat="1" applyFont="1" applyFill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5" borderId="1" xfId="1" applyNumberFormat="1" applyFont="1" applyFill="1" applyBorder="1" applyAlignment="1">
      <alignment horizontal="center" vertical="center"/>
    </xf>
    <xf numFmtId="4" fontId="2" fillId="3" borderId="14" xfId="0" applyNumberFormat="1" applyFont="1" applyFill="1" applyBorder="1" applyAlignment="1">
      <alignment vertical="center"/>
    </xf>
    <xf numFmtId="4" fontId="3" fillId="3" borderId="15" xfId="0" applyNumberFormat="1" applyFont="1" applyFill="1" applyBorder="1" applyAlignment="1">
      <alignment horizontal="center" vertical="center"/>
    </xf>
    <xf numFmtId="4" fontId="2" fillId="3" borderId="16" xfId="0" applyNumberFormat="1" applyFont="1" applyFill="1" applyBorder="1" applyAlignment="1">
      <alignment vertical="center"/>
    </xf>
    <xf numFmtId="4" fontId="2" fillId="3" borderId="17" xfId="0" applyNumberFormat="1" applyFont="1" applyFill="1" applyBorder="1" applyAlignment="1">
      <alignment vertical="center"/>
    </xf>
    <xf numFmtId="4" fontId="2" fillId="3" borderId="18" xfId="0" applyNumberFormat="1" applyFont="1" applyFill="1" applyBorder="1" applyAlignment="1">
      <alignment vertical="center"/>
    </xf>
    <xf numFmtId="4" fontId="2" fillId="3" borderId="19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right" vertical="center" wrapText="1" indent="1"/>
    </xf>
    <xf numFmtId="4" fontId="2" fillId="5" borderId="7" xfId="0" applyNumberFormat="1" applyFont="1" applyFill="1" applyBorder="1" applyAlignment="1">
      <alignment horizontal="right" vertical="center" wrapText="1" indent="1"/>
    </xf>
    <xf numFmtId="4" fontId="2" fillId="0" borderId="7" xfId="1" applyNumberFormat="1" applyFont="1" applyFill="1" applyBorder="1" applyAlignment="1">
      <alignment horizontal="right" vertical="center" wrapText="1" indent="1"/>
    </xf>
    <xf numFmtId="4" fontId="2" fillId="5" borderId="7" xfId="1" applyNumberFormat="1" applyFont="1" applyFill="1" applyBorder="1" applyAlignment="1">
      <alignment horizontal="right" vertical="center" wrapText="1" indent="1"/>
    </xf>
    <xf numFmtId="10" fontId="2" fillId="5" borderId="7" xfId="2" applyNumberFormat="1" applyFont="1" applyFill="1" applyBorder="1" applyAlignment="1">
      <alignment horizontal="right" vertical="center" wrapText="1" indent="1"/>
    </xf>
    <xf numFmtId="4" fontId="2" fillId="0" borderId="10" xfId="1" applyNumberFormat="1" applyFont="1" applyFill="1" applyBorder="1" applyAlignment="1">
      <alignment horizontal="right" vertical="center" wrapText="1" indent="1"/>
    </xf>
    <xf numFmtId="4" fontId="2" fillId="4" borderId="1" xfId="0" applyNumberFormat="1" applyFont="1" applyFill="1" applyBorder="1" applyAlignment="1">
      <alignment horizontal="right" vertical="center" wrapText="1" indent="2"/>
    </xf>
    <xf numFmtId="4" fontId="3" fillId="4" borderId="0" xfId="0" applyNumberFormat="1" applyFont="1" applyFill="1" applyBorder="1" applyAlignment="1">
      <alignment vertical="center"/>
    </xf>
    <xf numFmtId="4" fontId="2" fillId="4" borderId="0" xfId="0" applyNumberFormat="1" applyFont="1" applyFill="1" applyAlignment="1">
      <alignment horizontal="left" vertical="center" wrapText="1" indent="1"/>
    </xf>
    <xf numFmtId="164" fontId="3" fillId="4" borderId="0" xfId="2" applyNumberFormat="1" applyFont="1" applyFill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 applyProtection="1">
      <alignment horizontal="right" vertical="center" indent="1"/>
      <protection locked="0"/>
    </xf>
    <xf numFmtId="4" fontId="2" fillId="3" borderId="7" xfId="0" applyNumberFormat="1" applyFont="1" applyFill="1" applyBorder="1" applyAlignment="1" applyProtection="1">
      <alignment horizontal="right" vertical="center" wrapText="1" indent="1"/>
      <protection locked="0"/>
    </xf>
    <xf numFmtId="4" fontId="3" fillId="7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left" vertical="center" wrapText="1" indent="1"/>
    </xf>
    <xf numFmtId="4" fontId="2" fillId="4" borderId="1" xfId="0" applyNumberFormat="1" applyFont="1" applyFill="1" applyBorder="1" applyAlignment="1">
      <alignment horizontal="left" vertical="center" indent="1"/>
    </xf>
    <xf numFmtId="0" fontId="6" fillId="4" borderId="1" xfId="0" applyNumberFormat="1" applyFont="1" applyFill="1" applyBorder="1" applyAlignment="1">
      <alignment horizontal="center" vertical="center"/>
    </xf>
    <xf numFmtId="4" fontId="3" fillId="2" borderId="20" xfId="0" applyNumberFormat="1" applyFont="1" applyFill="1" applyBorder="1" applyAlignment="1">
      <alignment horizontal="center" vertical="center" wrapText="1"/>
    </xf>
    <xf numFmtId="4" fontId="3" fillId="2" borderId="21" xfId="0" applyNumberFormat="1" applyFont="1" applyFill="1" applyBorder="1" applyAlignment="1">
      <alignment horizontal="center" vertical="center" wrapText="1"/>
    </xf>
    <xf numFmtId="4" fontId="3" fillId="6" borderId="11" xfId="0" applyNumberFormat="1" applyFont="1" applyFill="1" applyBorder="1" applyAlignment="1">
      <alignment horizontal="center" vertical="center" wrapText="1"/>
    </xf>
    <xf numFmtId="4" fontId="3" fillId="6" borderId="12" xfId="0" applyNumberFormat="1" applyFont="1" applyFill="1" applyBorder="1" applyAlignment="1">
      <alignment horizontal="center" vertical="center" wrapText="1"/>
    </xf>
    <xf numFmtId="4" fontId="3" fillId="6" borderId="13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left" vertical="center" wrapText="1" indent="1"/>
    </xf>
    <xf numFmtId="4" fontId="2" fillId="4" borderId="0" xfId="0" applyNumberFormat="1" applyFont="1" applyFill="1" applyAlignment="1">
      <alignment horizontal="left" vertical="center" wrapText="1" indent="1"/>
    </xf>
    <xf numFmtId="4" fontId="3" fillId="7" borderId="1" xfId="0" applyNumberFormat="1" applyFont="1" applyFill="1" applyBorder="1" applyAlignment="1">
      <alignment horizontal="center" vertical="center" wrapText="1"/>
    </xf>
    <xf numFmtId="4" fontId="3" fillId="6" borderId="11" xfId="0" applyNumberFormat="1" applyFont="1" applyFill="1" applyBorder="1" applyAlignment="1">
      <alignment horizontal="left" vertical="center" wrapText="1" indent="1"/>
    </xf>
    <xf numFmtId="4" fontId="3" fillId="6" borderId="12" xfId="0" applyNumberFormat="1" applyFont="1" applyFill="1" applyBorder="1" applyAlignment="1">
      <alignment horizontal="left" vertical="center" indent="1"/>
    </xf>
    <xf numFmtId="4" fontId="3" fillId="6" borderId="13" xfId="0" applyNumberFormat="1" applyFont="1" applyFill="1" applyBorder="1" applyAlignment="1">
      <alignment horizontal="left" vertical="center" indent="1"/>
    </xf>
    <xf numFmtId="4" fontId="2" fillId="4" borderId="0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left" vertical="center" wrapText="1" indent="1"/>
    </xf>
    <xf numFmtId="4" fontId="2" fillId="5" borderId="9" xfId="0" applyNumberFormat="1" applyFont="1" applyFill="1" applyBorder="1" applyAlignment="1">
      <alignment horizontal="left" vertical="center" wrapText="1" indent="1"/>
    </xf>
    <xf numFmtId="4" fontId="2" fillId="5" borderId="9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right" vertical="center" wrapText="1" indent="1"/>
    </xf>
  </cellXfs>
  <cellStyles count="3">
    <cellStyle name="Dziesiętny" xfId="1" builtinId="3"/>
    <cellStyle name="Normalny" xfId="0" builtinId="0"/>
    <cellStyle name="Procentowy" xfId="2" builtin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27</xdr:row>
      <xdr:rowOff>0</xdr:rowOff>
    </xdr:from>
    <xdr:to>
      <xdr:col>8</xdr:col>
      <xdr:colOff>1343025</xdr:colOff>
      <xdr:row>98</xdr:row>
      <xdr:rowOff>51289</xdr:rowOff>
    </xdr:to>
    <xdr:sp macro="" textlink="">
      <xdr:nvSpPr>
        <xdr:cNvPr id="2" name="pole tekstowe 1"/>
        <xdr:cNvSpPr txBox="1"/>
      </xdr:nvSpPr>
      <xdr:spPr>
        <a:xfrm>
          <a:off x="371475" y="7524750"/>
          <a:ext cx="12372242" cy="1214071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Zgodnie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 zapisami </a:t>
          </a:r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Programu rządowego pod nazwą „Pomoc dla sektorów energochłonnych związana z nagłymi wzrostami cen gazu ziemnego i energii elektrycznej w 2022 r.”, maksymalna kwota pomocy, która może zostać udzielona każdemu wnioskodawcy nie może przekroczyć 50% kosztów kwalifikowanych (KK). </a:t>
          </a:r>
          <a:endParaRPr lang="pl-PL" sz="1100">
            <a:effectLst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Maksymalna kwota pomocy udzielonej:</a:t>
          </a:r>
          <a:endParaRPr lang="pl-PL" sz="1100">
            <a:effectLst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wnioskodawcy niebędącemu częścią grupy kapitałowej nie może przekroczyć kwoty 4 mln EUR,</a:t>
          </a:r>
          <a:endParaRPr lang="pl-PL" sz="1100">
            <a:effectLst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wnioskodawcy albo wnioskodawcom z jednej grupy kapitałowej nie może przekroczyć kwoty 4 mln EUR.</a:t>
          </a:r>
          <a:endParaRPr lang="pl-PL" sz="1100">
            <a:effectLst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 potrzeby określenia maksymalnej kwoty pomocy przyjmuje się średni kurs wymiany euro na złote ogłaszany przez Narodowy Bank Polski w dniu zawarcia umowy.</a:t>
          </a:r>
          <a:endParaRPr lang="pl-PL" sz="1100">
            <a:effectLst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Zwiększenie maksymalnej kwoty Pomocy.</a:t>
          </a:r>
          <a:endParaRPr lang="pl-PL" sz="1100">
            <a:effectLst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Pomoc w zwiększonej kwocie może zostać udzielona Wnioskodawcy, który:</a:t>
          </a:r>
          <a:endParaRPr lang="pl-PL" sz="1100">
            <a:effectLst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wykaże obniżenie wskaźnika EBITDA o co najmniej 40% w roku 2022 w porównaniu do 2021 r. albo wykaże ujemny wskaźnik EBITDA w roku 2022. Kwota Pomocy udzielonej takiemu Wnioskodawcy nie może przekroczyć 80% kosztów kwalifikowanych, a wskaźnik EBITDA w 2022 r. z uwzględnieniem udzielonej Pomocy nie może być wyższy niż 70 % w porównaniu do 2021 r. Jeśli wskaźnik EBITDA w roku 2021 i w roku 2022 jest ujemny, to pomoc nie może spowodować, że wskaźnik EBITDA w 2022  osiągnie wartość dodatnią.</a:t>
          </a:r>
          <a:endParaRPr lang="pl-PL" sz="1100">
            <a:effectLst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wykaże spadek wskaźnika EBITDA o co najmniej 40% w okresie od 1 lipca do 31 grudnia 2022 r. w stosunku do analogicznego okresu w 2021 r. albo ujemnym wskaźnikiem EBITDA w okresie od 1 lipca do 31 grudnia 2022 r. W takim przypadku Okres wnioskowany nie może wykroczyć poza okres od 1 lipca do 31 grudnia 2022 r. Wskaźnik EBITDA w drugim półroczu 2022 r. z uwzględnieniem udzielonej Pomocy nie może być wyższy niż 70% w porównaniu do drugiego półrocza 2021 r. Jeśli wskaźnik EBITDA w obu tych okresach jest ujemny, to pomoc nie może spowodować, że wskaźnik EBITDA w drugim półroczu 2022 r.  osiągnie wartość dodatnią.</a:t>
          </a:r>
          <a:endParaRPr lang="pl-PL" sz="1100">
            <a:effectLst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Zwiększenie maksymalnej kwoty pomocy w przypadku:</a:t>
          </a:r>
          <a:endParaRPr lang="pl-PL" sz="1100">
            <a:effectLst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wnioskodawcy, niebędącego częścią grupy kapitałowej,</a:t>
          </a:r>
          <a:endParaRPr lang="pl-PL" sz="1100">
            <a:effectLst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wnioskodawcy albo wnioskodawców z jednej grupy kapitałowej,  </a:t>
          </a:r>
          <a:endParaRPr lang="pl-PL" sz="1100">
            <a:effectLst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 może przekroczyć kwoty 50 mln EUR.</a:t>
          </a:r>
          <a:endParaRPr lang="pl-PL" sz="1100">
            <a:effectLst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Jeśli w grupie kapitałowej znajdują się zarówno wnioskodawcy uprawnieni do maksymalnej kwoty pomocy określonej w części 8 Programu, jak i ci uprawnieni do zwiększonej maksymalnej kwoty pomocy, to suma pomocy przyznanej dla pierwszej grupy nie może przekroczyć 4 mln EUR, a suma pomocy dla drugiej grupy nie może przekroczyć kwoty 50 mln EUR pomniejszonej o kwotę pomocy przyznanej pierwszej grupie.</a:t>
          </a:r>
          <a:endParaRPr lang="pl-PL" sz="1100">
            <a:effectLst/>
          </a:endParaRPr>
        </a:p>
        <a:p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 potrzeby określenia zwiększonej maksymalnej kwoty pomocy przyjmuje się średni kurs wymiany euro na złote ogłaszany przez Narodowy Bank Polski w dniu zawarcia umowy.</a:t>
          </a:r>
          <a:endParaRPr lang="pl-PL" sz="11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Informacje dodatkowe.</a:t>
          </a:r>
          <a:endParaRPr lang="pl-PL" sz="1100" u="sng">
            <a:effectLst/>
          </a:endParaRPr>
        </a:p>
        <a:p>
          <a:pPr marL="228600" indent="-228600">
            <a:buFont typeface="+mj-lt"/>
            <a:buAutoNum type="arabicPeriod"/>
          </a:pPr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Dane do Tabeli 1 należy wpisać ręcznie:</a:t>
          </a:r>
          <a:endParaRPr lang="pl-PL" sz="1100">
            <a:effectLst/>
          </a:endParaRPr>
        </a:p>
        <a:p>
          <a:pPr marL="628650" lvl="1" indent="-171450">
            <a:buFont typeface="Wingdings" panose="05000000000000000000" pitchFamily="2" charset="2"/>
            <a:buChar char="ü"/>
          </a:pP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wartość kosztów kwalifikowanych (KK), </a:t>
          </a:r>
          <a:endParaRPr lang="pl-PL" sz="1100">
            <a:effectLst/>
          </a:endParaRPr>
        </a:p>
        <a:p>
          <a:pPr marL="628650" lvl="1" indent="-171450">
            <a:buFont typeface="Wingdings" panose="05000000000000000000" pitchFamily="2" charset="2"/>
            <a:buChar char="ü"/>
          </a:pP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wartość EBITDA za 2021 r. Należy wpisać wartość za okres 12 miesięcy 2021 r. lub wartość za okres od 1 lipca do 31 grudnia 2021 r.</a:t>
          </a:r>
          <a:endParaRPr lang="pl-PL" sz="1100">
            <a:effectLst/>
          </a:endParaRPr>
        </a:p>
        <a:p>
          <a:pPr marL="628650" lvl="1" indent="-171450">
            <a:buFont typeface="Wingdings" panose="05000000000000000000" pitchFamily="2" charset="2"/>
            <a:buChar char="ü"/>
          </a:pP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wartość EBITDA za 2022 r. Należy wpisać wartość za okres 12 miesięcy 2022 r. lub wartość za okres od 1 lipca do 31 grudnia 2022 r.</a:t>
          </a:r>
          <a:endParaRPr lang="pl-PL" sz="1100">
            <a:effectLst/>
          </a:endParaRPr>
        </a:p>
        <a:p>
          <a:pPr marL="628650" lvl="1" indent="-171450">
            <a:buFont typeface="Wingdings" panose="05000000000000000000" pitchFamily="2" charset="2"/>
            <a:buChar char="ü"/>
          </a:pP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wartość Innej pomocy publicznej (kumulacja) - wartość pomocy, którą wnioskodawca otrzymał:</a:t>
          </a:r>
          <a:endParaRPr lang="pl-PL" sz="1100">
            <a:effectLst/>
          </a:endParaRPr>
        </a:p>
        <a:p>
          <a:pPr marL="1085850" lvl="2" indent="-171450">
            <a:buFont typeface="Wingdings" panose="05000000000000000000" pitchFamily="2" charset="2"/>
            <a:buChar char="Ø"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 te same koszty kwalifikowalne na podstawie rozporządzeń de minimis,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l-PL" sz="1100">
            <a:effectLst/>
          </a:endParaRPr>
        </a:p>
        <a:p>
          <a:pPr marL="1085850" lvl="2" indent="-171450">
            <a:buFont typeface="Wingdings" panose="05000000000000000000" pitchFamily="2" charset="2"/>
            <a:buChar char="Ø"/>
          </a:pP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 te same koszty kwalifikowalne na podstawie tymczasowych ram w kontekście COVID-19.</a:t>
          </a:r>
          <a:endParaRPr lang="pl-PL" sz="1100">
            <a:effectLst/>
          </a:endParaRPr>
        </a:p>
        <a:p>
          <a:pPr marL="228600" indent="-228600">
            <a:buFont typeface="+mj-lt"/>
            <a:buAutoNum type="arabicPeriod" startAt="2"/>
          </a:pP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</a:t>
          </a:r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artości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EBITDA w Tabeli 1, poz. 2 oraz w poz. 3 nalezy wpisywać za taki sam okres.</a:t>
          </a:r>
          <a:endParaRPr lang="pl-PL" sz="1100">
            <a:effectLst/>
          </a:endParaRP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 startAt="2"/>
            <a:tabLst/>
            <a:defRPr/>
          </a:pPr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Tabela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 służy do wyliczania Pomocy bazowej.</a:t>
          </a:r>
          <a:endParaRPr lang="pl-PL" sz="1100">
            <a:effectLst/>
          </a:endParaRP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 startAt="2"/>
            <a:tabLst/>
            <a:defRPr/>
          </a:pP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Tabela 3 służy do wyliczania Pomocy zwiększonej.</a:t>
          </a:r>
          <a:endParaRPr lang="pl-PL" sz="1100">
            <a:effectLst/>
          </a:endParaRPr>
        </a:p>
        <a:p>
          <a:pPr marL="228600" indent="-228600">
            <a:buFont typeface="+mj-lt"/>
            <a:buAutoNum type="arabicPeriod" startAt="2"/>
          </a:pPr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Tabela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3, poz. 1, </a:t>
          </a:r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Scenariusz obliczeniowy nr 1 ma zastosowanie w przypadku, gdy: wartość EBITDA za 2021 r. jest dodatnia (+) oraz wartość EBITDA za 2022 r. jest dodatnia (+).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l-PL" sz="1100">
            <a:effectLst/>
          </a:endParaRPr>
        </a:p>
        <a:p>
          <a:pPr marL="228600" indent="-228600">
            <a:buFont typeface="+mj-lt"/>
            <a:buAutoNum type="arabicPeriod" startAt="2"/>
          </a:pPr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Tabela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3, poz. 2, </a:t>
          </a:r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Scenariusz obliczeniowy nr 2 ma zastosowanie w przypadku, gdy: wartość EBITDA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 2021 r. jest </a:t>
          </a:r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dodatnia (+) oraz wartość EBITDA za 2022 r.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jest </a:t>
          </a:r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ujemna (-). 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l-PL" sz="1100">
            <a:effectLst/>
          </a:endParaRPr>
        </a:p>
        <a:p>
          <a:pPr marL="228600" indent="-228600">
            <a:buFont typeface="+mj-lt"/>
            <a:buAutoNum type="arabicPeriod" startAt="2"/>
          </a:pPr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Tabela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3, poz. 3, </a:t>
          </a:r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Scenariusz obliczeniowy nr 3 ma zastosowanie w przypadku, gdy: wartość EBITDA za 2021 r. jest ujemna (-) E oraz wartość EBITDA za 2022 r. jest ujemna (-). </a:t>
          </a:r>
          <a:endParaRPr lang="pl-PL" sz="1100">
            <a:effectLst/>
          </a:endParaRPr>
        </a:p>
        <a:p>
          <a:pPr marL="228600" indent="-228600" eaLnBrk="1" fontAlgn="auto" latinLnBrk="0" hangingPunct="1">
            <a:buFont typeface="+mj-lt"/>
            <a:buAutoNum type="arabicPeriod" startAt="2"/>
          </a:pPr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Tabela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3, poz. 4, </a:t>
          </a:r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Scenariusz obliczeniowy nr 4 ma zastosowanie w przypadku, gdy: wartość EBITDA za 2021 r. jest ujemna (-) E oraz wartość EBITDA za 2022 r. jest dodatnia (+). W takim przypadku Pomoc zwiększona jest nienależna. </a:t>
          </a:r>
          <a:endParaRPr lang="pl-PL" sz="1100">
            <a:effectLst/>
          </a:endParaRPr>
        </a:p>
        <a:p>
          <a:pPr marL="228600" indent="-228600" eaLnBrk="1" fontAlgn="auto" latinLnBrk="0" hangingPunct="1">
            <a:buFont typeface="+mj-lt"/>
            <a:buAutoNum type="arabicPeriod" startAt="2"/>
          </a:pPr>
          <a:r>
            <a:rPr lang="pl-PL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Tabela 3, kolumna 3 wskazuje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na właściwy scenariusz obliczeniową w zalezności od wpisanych wartości EBIDA za 2021 oraz 2022 rok.</a:t>
          </a:r>
        </a:p>
        <a:p>
          <a:pPr marL="228600" indent="-228600" eaLnBrk="1" fontAlgn="auto" latinLnBrk="0" hangingPunct="1">
            <a:buFont typeface="+mj-lt"/>
            <a:buAutoNum type="arabicPeriod" startAt="2"/>
          </a:pP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Tabela 3, kolumna 4 wylicza informacyjnie kwotę Pomocy bazowej, wg formuły </a:t>
          </a:r>
          <a:r>
            <a:rPr lang="pl-PL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"50% x KK minus Inna pomoc publiczna"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która służy do porównania wyliczonej w kolumnie 9 kwoty Pomocy zwiększonej.</a:t>
          </a:r>
        </a:p>
        <a:p>
          <a:pPr marL="228600" indent="-228600" eaLnBrk="1" fontAlgn="auto" latinLnBrk="0" hangingPunct="1">
            <a:buFont typeface="+mj-lt"/>
            <a:buAutoNum type="arabicPeriod" startAt="2"/>
          </a:pP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Tabela 3, kolumna 5 wylicza informacujnie kwotę Pomocy zwiększonej, wg formuły </a:t>
          </a:r>
          <a:r>
            <a:rPr lang="pl-PL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"80% x KK minus Inna pomoc publiczna", </a:t>
          </a: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 zastrzeżeniem, że wyliczenia te nie uwzględniają innych warunków  wynikających z Programu.</a:t>
          </a:r>
        </a:p>
        <a:p>
          <a:pPr marL="228600" indent="-228600" eaLnBrk="1" fontAlgn="auto" latinLnBrk="0" hangingPunct="1">
            <a:buFont typeface="+mj-lt"/>
            <a:buAutoNum type="arabicPeriod" startAt="2"/>
          </a:pP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Tabela 3, kolumna 6 przedstawia wynik weryfikacji Warunku 1 (zgodnie z zapisami Programu), właściwego dla wybranego scenariusza obliczeniowego; Po użyciu przycisku Przeliczenie (Panel starowania) wartość komórki powinna wskazywać "TAK".</a:t>
          </a: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 startAt="2"/>
            <a:tabLst/>
            <a:defRPr/>
          </a:pP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Tabela 3, kolumna 7 przedstawia wynik weryfikacji Warunku 2 (zgodnie z zapisami Programu), właściwego dla wybranego scenariusza obliczeniowego; Po użyciu przycisku Przeliczenie (Panel starowania) wartość komórki powinna wskazywać "TAK". </a:t>
          </a:r>
          <a:endParaRPr lang="pl-PL" sz="1100">
            <a:effectLst/>
          </a:endParaRP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 startAt="2"/>
            <a:tabLst/>
            <a:defRPr/>
          </a:pP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Tabela 3, kolumna 8 przedstawia wyliczoną kwoty Pomocy zwiększonej (P max) bez uwzględnienia Innej pomocy publicznej (kumulacja) na te same koszty, która wpisywana jest w Tabeli 1, poz. 4).</a:t>
          </a:r>
          <a:endParaRPr lang="pl-PL" sz="1100">
            <a:effectLst/>
          </a:endParaRPr>
        </a:p>
        <a:p>
          <a:pPr marL="228600" marR="0" lvl="0" indent="-22860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 startAt="2"/>
            <a:tabLst/>
            <a:defRPr/>
          </a:pP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Tabela 3, kolumna 9 przedstawia końcowe wyliczenie kwoty Pomocy zwiększonej (P max) z uwzględnieniem Innej pomocy publicznej (kumulacja) na te same koszty, która wpisywana jest w Tabeli 1, poz. 4).</a:t>
          </a:r>
          <a:endParaRPr lang="pl-PL" sz="1100">
            <a:effectLst/>
          </a:endParaRPr>
        </a:p>
        <a:p>
          <a:pPr marL="228600" indent="-228600" eaLnBrk="1" fontAlgn="auto" latinLnBrk="0" hangingPunct="1">
            <a:buFont typeface="+mj-lt"/>
            <a:buAutoNum type="arabicPeriod" startAt="2"/>
          </a:pP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Wyliczenie kwoty Pomocy zwiększonej jest przeprowadzana wieloetapowo we właściwej zakładce Pomoc S-1, Pomoc S-2 i Pomoc S-3. </a:t>
          </a:r>
        </a:p>
        <a:p>
          <a:pPr marL="228600" indent="-228600" eaLnBrk="1" fontAlgn="auto" latinLnBrk="0" hangingPunct="1">
            <a:buFont typeface="+mj-lt"/>
            <a:buAutoNum type="arabicPeriod" startAt="2"/>
          </a:pP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Kwota Pomocy zwiększonej może zostać obliczona automatycznie lub ręczne. </a:t>
          </a:r>
        </a:p>
        <a:p>
          <a:pPr marL="228600" indent="-228600" eaLnBrk="1" fontAlgn="auto" latinLnBrk="0" hangingPunct="1">
            <a:buFont typeface="+mj-lt"/>
            <a:buAutoNum type="arabicPeriod" startAt="2"/>
          </a:pP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Wyliczenie automatyczne następuje po wpisaniu wszystkich danych do Tabeli 1 i naciśnięciu przycisku "Przeliczeniue" na Panelu sterowania.</a:t>
          </a:r>
        </a:p>
        <a:p>
          <a:pPr marL="228600" indent="-228600" eaLnBrk="1" fontAlgn="auto" latinLnBrk="0" hangingPunct="1">
            <a:buFont typeface="+mj-lt"/>
            <a:buAutoNum type="arabicPeriod" startAt="2"/>
          </a:pP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Wyliczenie ręczne można przeprowadzić z wykorzystaniem zakładek "Pomoc S-1, S-2 i S-3", po wpisaniu wszystkich danych do Tabeli 1, a następnie po przejściu do wskazanej w Tabeli 3 odpowiedniej zakładki oblilczeniowej. </a:t>
          </a:r>
        </a:p>
        <a:p>
          <a:pPr marL="228600" indent="-228600" eaLnBrk="1" fontAlgn="auto" latinLnBrk="0" hangingPunct="1">
            <a:buFont typeface="+mj-lt"/>
            <a:buAutoNum type="arabicPeriod" startAt="2"/>
          </a:pP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Każda z zakładek zawiera szczegółową instrukcję przeprowadzania procesu obliczniowego.</a:t>
          </a:r>
          <a:endParaRPr lang="pl-PL" sz="1100">
            <a:effectLst/>
          </a:endParaRPr>
        </a:p>
        <a:p>
          <a:pPr marL="228600" indent="-228600">
            <a:buFont typeface="+mj-lt"/>
            <a:buAutoNum type="arabicPeriod" startAt="2"/>
          </a:pP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przypadku braku możliwośći spełnienia warunków dla Pomocy zwiększonej, w każdym przypadku, Wnioskodawca może wnioskować o Pomoc bazową.</a:t>
          </a:r>
          <a:endParaRPr lang="pl-PL" sz="1100">
            <a:effectLst/>
          </a:endParaRPr>
        </a:p>
        <a:p>
          <a:endParaRPr lang="pl-PL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Instrukcja obsługi:</a:t>
          </a:r>
          <a:endParaRPr lang="pl-PL" sz="1100" u="sng">
            <a:effectLst/>
          </a:endParaRPr>
        </a:p>
        <a:p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Proces przeliczania kwoty Pomocy zwiększonej jest przeprowadzany w 2-ch kolejnych etapach.</a:t>
          </a:r>
          <a:endParaRPr lang="pl-PL" sz="1100">
            <a:effectLst/>
          </a:endParaRPr>
        </a:p>
        <a:p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Panel sterowania zawiera 2 przyciski sterujące, odpowiedzialne za prawidłowe przeprowadzenie każdego z etapów. </a:t>
          </a:r>
          <a:endParaRPr lang="pl-PL" sz="1100">
            <a:effectLst/>
          </a:endParaRPr>
        </a:p>
        <a:p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Etap 1 - czyszczenie danych i przygotowanie do przeliczenia następuje po nacisnięciu przycisku na Panelu sterowania "Wyczyść dane".</a:t>
          </a:r>
          <a:endParaRPr lang="pl-PL" sz="1100">
            <a:effectLst/>
          </a:endParaRPr>
        </a:p>
        <a:p>
          <a:pPr eaLnBrk="1" fontAlgn="auto" latinLnBrk="0" hangingPunct="1"/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Etap 2 - przeliczenie następuje po nacisnięciu przycisku na Panelu sterowania "Przeliczenie".</a:t>
          </a:r>
          <a:endParaRPr lang="pl-PL" sz="11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Kolejność działań: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Przycisk "Wyczyść dane"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Wpisać kolejno: Koszty kwalifikowane (KK), EBITDA za 2021 r., EBITDA za 2022 r. oraz wartość innej pomocy.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Nastąpi automatyczny wybór scenariusza obliczeniowego w zależności od wartości wpisanych EBITDA za 2021 i za 2022 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Uruchomić przycisk "Przeliczenie".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Po zakończeniu przeliczania Warunek 1 powinien skazywać "TAK" oraz Warunek 2 powinien wskazywać "TAK".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W przypadku błędnego działania Kalkulatora należy zgłosić ten fakt na adres: </a:t>
          </a:r>
          <a:r>
            <a:rPr lang="pl-PL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energochlonni.program@nfosigw.gov.pl</a:t>
          </a:r>
          <a:r>
            <a:rPr lang="pl-PL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l-PL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647700</xdr:colOff>
          <xdr:row>6</xdr:row>
          <xdr:rowOff>247650</xdr:rowOff>
        </xdr:from>
        <xdr:to>
          <xdr:col>6</xdr:col>
          <xdr:colOff>704850</xdr:colOff>
          <xdr:row>7</xdr:row>
          <xdr:rowOff>180975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Przeliczenie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5</xdr:row>
          <xdr:rowOff>171450</xdr:rowOff>
        </xdr:from>
        <xdr:to>
          <xdr:col>6</xdr:col>
          <xdr:colOff>714375</xdr:colOff>
          <xdr:row>6</xdr:row>
          <xdr:rowOff>104775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Wyczyść dane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364435</xdr:colOff>
      <xdr:row>35</xdr:row>
      <xdr:rowOff>156128</xdr:rowOff>
    </xdr:from>
    <xdr:to>
      <xdr:col>7</xdr:col>
      <xdr:colOff>6710984</xdr:colOff>
      <xdr:row>55</xdr:row>
      <xdr:rowOff>81586</xdr:rowOff>
    </xdr:to>
    <xdr:sp macro="" textlink="">
      <xdr:nvSpPr>
        <xdr:cNvPr id="5" name="pole tekstowe 4"/>
        <xdr:cNvSpPr txBox="1"/>
      </xdr:nvSpPr>
      <xdr:spPr>
        <a:xfrm>
          <a:off x="364435" y="11262278"/>
          <a:ext cx="13347424" cy="373545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 u="sng">
              <a:latin typeface="+mn-lt"/>
            </a:rPr>
            <a:t>Uwaga: </a:t>
          </a:r>
        </a:p>
        <a:p>
          <a:pPr marL="228600" indent="-228600">
            <a:buFont typeface="+mj-lt"/>
            <a:buAutoNum type="arabicParenR"/>
          </a:pPr>
          <a:r>
            <a:rPr lang="pl-PL" sz="1000">
              <a:latin typeface="+mn-lt"/>
            </a:rPr>
            <a:t>Warunek 1 ma charakter krytyczny,</a:t>
          </a:r>
          <a:r>
            <a:rPr lang="pl-PL" sz="1000" baseline="0">
              <a:latin typeface="+mn-lt"/>
            </a:rPr>
            <a:t> co oznacza, że w przypadku, gdy warunek nie jest spełniony, wnioskodawcy nie przysługuje Pomoc w zwiększonej kwocie.</a:t>
          </a:r>
        </a:p>
        <a:p>
          <a:pPr marL="228600" indent="-228600">
            <a:buFont typeface="+mj-lt"/>
            <a:buAutoNum type="arabicParenR"/>
          </a:pPr>
          <a:r>
            <a:rPr lang="pl-PL" sz="1000" baseline="0">
              <a:latin typeface="+mn-lt"/>
            </a:rPr>
            <a:t>Warunek 2 ma charakter krytyczny oraz ograniczający, co oznacza, że dla jego spełnienia może okazać się konieczne obniżenie kwoty wnioskowanej Pomocy.</a:t>
          </a:r>
        </a:p>
        <a:p>
          <a:pPr marL="228600" indent="-228600">
            <a:buFont typeface="+mj-lt"/>
            <a:buAutoNum type="arabicParenR"/>
          </a:pPr>
          <a:r>
            <a:rPr lang="pl-PL" sz="1000" baseline="0">
              <a:latin typeface="+mn-lt"/>
            </a:rPr>
            <a:t>Tabela z obliczeniami pomocniczymi, Tabela 2, w poz. 15, wskazuje kwotę do jakiej powinna zostać obniżona wartość Pomocy, dla spełnienia Warunku 2.</a:t>
          </a:r>
        </a:p>
        <a:p>
          <a:pPr marL="228600" indent="-228600">
            <a:buFont typeface="+mj-lt"/>
            <a:buAutoNum type="arabicParenR"/>
          </a:pPr>
          <a:r>
            <a:rPr lang="pl-PL" sz="1000" baseline="0">
              <a:latin typeface="+mn-lt"/>
            </a:rPr>
            <a:t>W przypadku braku możliwości spełnienia Warunku 1 oraz Warunku 2 dla Pomocy zwiększonej, w każdym przypadku, Wnioskodawca może wnioskować o Pomoc bazową. </a:t>
          </a:r>
        </a:p>
        <a:p>
          <a:endParaRPr lang="pl-PL" sz="1000" baseline="0">
            <a:latin typeface="+mn-lt"/>
          </a:endParaRPr>
        </a:p>
        <a:p>
          <a:r>
            <a:rPr lang="pl-PL" sz="1000" u="sng" baseline="0">
              <a:latin typeface="+mn-lt"/>
            </a:rPr>
            <a:t>Instrukcja obsługi:</a:t>
          </a:r>
        </a:p>
        <a:p>
          <a:pPr marL="228600" indent="-228600">
            <a:buFont typeface="+mj-lt"/>
            <a:buAutoNum type="arabicPeriod"/>
          </a:pPr>
          <a:r>
            <a:rPr lang="pl-PL" sz="1000" u="none" baseline="0">
              <a:latin typeface="+mn-lt"/>
            </a:rPr>
            <a:t>Pomoc bazowa.</a:t>
          </a:r>
        </a:p>
        <a:p>
          <a:pPr marL="0" indent="0">
            <a:buFontTx/>
            <a:buNone/>
          </a:pPr>
          <a:r>
            <a:rPr lang="pl-PL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Proces przeliczania i weryfikacji Pomocy bazowej przebiega jednoetapowo i jest w pełni automatyczny.</a:t>
          </a:r>
        </a:p>
        <a:p>
          <a:pPr marL="228600" indent="-228600">
            <a:buFont typeface="+mj-lt"/>
            <a:buAutoNum type="arabicPeriod"/>
          </a:pPr>
          <a:endParaRPr lang="pl-PL" sz="1000" u="none" baseline="0">
            <a:latin typeface="+mn-lt"/>
          </a:endParaRPr>
        </a:p>
        <a:p>
          <a:pPr marL="228600" indent="-228600">
            <a:buFont typeface="+mj-lt"/>
            <a:buAutoNum type="arabicPeriod" startAt="2"/>
          </a:pPr>
          <a:r>
            <a:rPr lang="pl-PL" sz="1000" u="none" baseline="0">
              <a:latin typeface="+mn-lt"/>
            </a:rPr>
            <a:t>Pomoc zwiększona.</a:t>
          </a:r>
        </a:p>
        <a:p>
          <a:r>
            <a:rPr lang="pl-PL" sz="1000" baseline="0">
              <a:latin typeface="+mn-lt"/>
            </a:rPr>
            <a:t>Proces przeliczenia i weryfikacji Pomocy zwiększonej przebiega dwuetapowo.</a:t>
          </a:r>
        </a:p>
        <a:p>
          <a:r>
            <a:rPr lang="pl-PL" sz="1000" baseline="0">
              <a:latin typeface="+mn-lt"/>
            </a:rPr>
            <a:t>Etap I.</a:t>
          </a:r>
        </a:p>
        <a:p>
          <a:r>
            <a:rPr lang="pl-PL" sz="1000" baseline="0">
              <a:latin typeface="+mn-lt"/>
            </a:rPr>
            <a:t>Dla sprawdzenia, czy wyliczona w Tabeli 2, poz. 2 kwota Pomocy zwiększonej spełnia Warunek 1 oraz Warunek 2 Programu, należy wpisać ręcznie wyliczoną w poz. 2 kwotę Pomocy do poz. 3.</a:t>
          </a:r>
        </a:p>
        <a:p>
          <a:r>
            <a:rPr lang="pl-PL" sz="1000" baseline="0">
              <a:latin typeface="+mn-lt"/>
            </a:rPr>
            <a:t>W przypadku spełnienia Warunku 1 (Tabela 2, poz. 8) oraz Warunku 2 (Tabela 2, poz.12) zwiększona Pomoc jest należna w kwocie wyliczonej w Tabeli 2, poz. 2. </a:t>
          </a:r>
        </a:p>
        <a:p>
          <a:r>
            <a:rPr lang="pl-PL" sz="1000" baseline="0">
              <a:latin typeface="+mn-lt"/>
            </a:rPr>
            <a:t>W przypadku braku spełnienia Warunku 1 (Tabela 2, poz. 8) zwiększona Pomoc jest nienależna, bez względu na spełnienie Warunku 2 (Tabela 2, poz. 12).</a:t>
          </a:r>
        </a:p>
        <a:p>
          <a:r>
            <a:rPr lang="pl-PL" sz="1000" baseline="0">
              <a:latin typeface="+mn-lt"/>
            </a:rPr>
            <a:t>W przypadku spełnienia Warunku 1 (Tabela 2, poz. 8) oraz niespełnienia Warunku 2 (Tabela 2, poz. 12) może się okazać, że potrzebna będzie ręczna korekta Pomocy. W takim przypadku maksymalna kwota Pomocy spełniająca kryteria Warunku 2 zostanie wyliczona w Tabeli 2, poz. 15. </a:t>
          </a:r>
        </a:p>
        <a:p>
          <a:r>
            <a:rPr lang="pl-PL" sz="1000" baseline="0">
              <a:latin typeface="+mn-lt"/>
            </a:rPr>
            <a:t>Etap II.</a:t>
          </a:r>
        </a:p>
        <a:p>
          <a:r>
            <a:rPr lang="pl-PL" sz="1000" baseline="0">
              <a:latin typeface="+mn-lt"/>
            </a:rPr>
            <a:t>Wartość wyliczoną w Tabeli 2, poz. 15 należy wpisać ręcznie do Tabeli 2, poz. 3 dla ponownego sprawdzenia spełnienia warunków Programu. </a:t>
          </a:r>
        </a:p>
        <a:p>
          <a:r>
            <a:rPr lang="pl-PL" sz="1000" baseline="0">
              <a:latin typeface="+mn-lt"/>
            </a:rPr>
            <a:t>W przypadku wpisania prawidłowej wartości, Kryterium 1 oraz Kryterium 2 zostaną powtórnie przeliczone dla skorygowanej kwoty Pomocy. </a:t>
          </a:r>
        </a:p>
        <a:p>
          <a:r>
            <a:rPr lang="pl-PL" sz="1000" baseline="0">
              <a:latin typeface="+mn-lt"/>
            </a:rPr>
            <a:t>Należy pamiętać, aby po zakończeniu procesu weryfikacji wartość poz. 3 w Tabeli 2 została usunięta.</a:t>
          </a:r>
        </a:p>
        <a:p>
          <a:r>
            <a:rPr lang="pl-PL" sz="1000" baseline="0">
              <a:latin typeface="+mn-lt"/>
            </a:rPr>
            <a:t>Tabela 3 prezentuje wyniki obliczeń dla Pomocy bazowej (informacyjnie) oraz dla Pomocy zwiększonej.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179295</xdr:rowOff>
    </xdr:from>
    <xdr:to>
      <xdr:col>8</xdr:col>
      <xdr:colOff>10353</xdr:colOff>
      <xdr:row>53</xdr:row>
      <xdr:rowOff>104753</xdr:rowOff>
    </xdr:to>
    <xdr:sp macro="" textlink="">
      <xdr:nvSpPr>
        <xdr:cNvPr id="3" name="pole tekstowe 2"/>
        <xdr:cNvSpPr txBox="1"/>
      </xdr:nvSpPr>
      <xdr:spPr>
        <a:xfrm>
          <a:off x="381000" y="10645589"/>
          <a:ext cx="13345353" cy="373545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 u="sng">
              <a:latin typeface="+mn-lt"/>
            </a:rPr>
            <a:t>Uwaga: </a:t>
          </a:r>
        </a:p>
        <a:p>
          <a:pPr marL="228600" indent="-228600">
            <a:buFont typeface="+mj-lt"/>
            <a:buAutoNum type="arabicParenR"/>
          </a:pPr>
          <a:r>
            <a:rPr lang="pl-PL" sz="1000">
              <a:latin typeface="+mn-lt"/>
            </a:rPr>
            <a:t>Warunek 1 ma charakter krytyczny,</a:t>
          </a:r>
          <a:r>
            <a:rPr lang="pl-PL" sz="1000" baseline="0">
              <a:latin typeface="+mn-lt"/>
            </a:rPr>
            <a:t> co oznacza, że w przypadku, gdy warunek nie jest spełniony, wnioskodawcy nie przysługuje Pomoc w zwiększonej kwocie.</a:t>
          </a:r>
        </a:p>
        <a:p>
          <a:pPr marL="228600" indent="-228600">
            <a:buFont typeface="+mj-lt"/>
            <a:buAutoNum type="arabicParenR"/>
          </a:pPr>
          <a:r>
            <a:rPr lang="pl-PL" sz="1000" baseline="0">
              <a:latin typeface="+mn-lt"/>
            </a:rPr>
            <a:t>Warunek 2 ma charakter krytyczny oraz ograniczający, co oznacza, że dla jego spełnienia może okazać się konieczne obniżenie kwoty wnioskowanej Pomocy.</a:t>
          </a:r>
        </a:p>
        <a:p>
          <a:pPr marL="228600" indent="-228600">
            <a:buFont typeface="+mj-lt"/>
            <a:buAutoNum type="arabicParenR"/>
          </a:pPr>
          <a:r>
            <a:rPr lang="pl-PL" sz="1000" baseline="0">
              <a:latin typeface="+mn-lt"/>
            </a:rPr>
            <a:t>Tabela z obliczeniami pomocniczymi, Tabela 2, w poz. 13, wskazuje kwotę do jakiej powinna zostać obniżona wartość Pomocy, dla spełnienia Warunku 2.</a:t>
          </a:r>
        </a:p>
        <a:p>
          <a:pPr marL="228600" indent="-228600">
            <a:buFont typeface="+mj-lt"/>
            <a:buAutoNum type="arabicParenR"/>
          </a:pPr>
          <a:r>
            <a:rPr lang="pl-PL" sz="1000" baseline="0">
              <a:latin typeface="+mn-lt"/>
            </a:rPr>
            <a:t>W przypadku braku możliwości spełnienia Warunku 1 oraz Warunku 2 dla Pomocy zwiększonej, w każdym przypadku, Wnioskodawca może wnioskować o Pomoc bazową. </a:t>
          </a:r>
        </a:p>
        <a:p>
          <a:endParaRPr lang="pl-PL" sz="1000" baseline="0">
            <a:latin typeface="+mn-lt"/>
          </a:endParaRPr>
        </a:p>
        <a:p>
          <a:r>
            <a:rPr lang="pl-PL" sz="1000" u="sng" baseline="0">
              <a:latin typeface="+mn-lt"/>
            </a:rPr>
            <a:t>Instrukcja obsługi:</a:t>
          </a:r>
        </a:p>
        <a:p>
          <a:pPr marL="228600" indent="-228600">
            <a:buFont typeface="+mj-lt"/>
            <a:buAutoNum type="arabicPeriod"/>
          </a:pPr>
          <a:r>
            <a:rPr lang="pl-PL" sz="1000" u="none" baseline="0">
              <a:latin typeface="+mn-lt"/>
            </a:rPr>
            <a:t>Pomoc bazowa.</a:t>
          </a:r>
        </a:p>
        <a:p>
          <a:pPr marL="0" indent="0">
            <a:buFontTx/>
            <a:buNone/>
          </a:pPr>
          <a:r>
            <a:rPr lang="pl-PL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Proces przeliczania i weryfikacji Pomocy bazowej przebiega jednoetapowo i jest w pełni automatyczny.</a:t>
          </a:r>
        </a:p>
        <a:p>
          <a:pPr marL="228600" indent="-228600">
            <a:buFont typeface="+mj-lt"/>
            <a:buAutoNum type="arabicPeriod"/>
          </a:pPr>
          <a:endParaRPr lang="pl-PL" sz="1000" u="none" baseline="0">
            <a:latin typeface="+mn-lt"/>
          </a:endParaRPr>
        </a:p>
        <a:p>
          <a:pPr marL="228600" indent="-228600">
            <a:buFont typeface="+mj-lt"/>
            <a:buAutoNum type="arabicPeriod" startAt="2"/>
          </a:pPr>
          <a:r>
            <a:rPr lang="pl-PL" sz="1000" u="none" baseline="0">
              <a:latin typeface="+mn-lt"/>
            </a:rPr>
            <a:t>Pomoc zwiększona.</a:t>
          </a:r>
        </a:p>
        <a:p>
          <a:r>
            <a:rPr lang="pl-PL" sz="1000" baseline="0">
              <a:latin typeface="+mn-lt"/>
            </a:rPr>
            <a:t>Proces przeliczenia i weryfikacji Pomocy zwiększonej przebiega dwuetapowo.</a:t>
          </a:r>
        </a:p>
        <a:p>
          <a:r>
            <a:rPr lang="pl-PL" sz="1000" baseline="0">
              <a:latin typeface="+mn-lt"/>
            </a:rPr>
            <a:t>Etap I.</a:t>
          </a:r>
        </a:p>
        <a:p>
          <a:r>
            <a:rPr lang="pl-PL" sz="1000" baseline="0">
              <a:latin typeface="+mn-lt"/>
            </a:rPr>
            <a:t>Dla sprawdzenia, czy wyliczona w Tabeli 2, poz. 2 kwota Pomocy zwiększonej spełnia Warunek 1 oraz Warunek 2 Programu, należy wpisać ręcznie wyliczoną w poz. 2 kwotę Pomocy do poz. 3.</a:t>
          </a:r>
        </a:p>
        <a:p>
          <a:r>
            <a:rPr lang="pl-PL" sz="1000" baseline="0">
              <a:latin typeface="+mn-lt"/>
            </a:rPr>
            <a:t>W przypadku spełnienia Warunku 1 (Tabela 2, poz. 6) oraz Warunku 2 (Tabela 2, poz.10) zwiększona Pomoc jest należna w kwocie wyliczonej w Tabeli 2, poz. 2. </a:t>
          </a:r>
        </a:p>
        <a:p>
          <a:r>
            <a:rPr lang="pl-PL" sz="1000" baseline="0">
              <a:latin typeface="+mn-lt"/>
            </a:rPr>
            <a:t>W przypadku braku spełnienia Warunku 1 (Tabela 2, poz. 6) zwiększona Pomoc jest nienależna, bez względu na spełnienie Warunku 2 (Tabela 2, poz. 10).</a:t>
          </a:r>
        </a:p>
        <a:p>
          <a:r>
            <a:rPr lang="pl-PL" sz="1000" baseline="0">
              <a:latin typeface="+mn-lt"/>
            </a:rPr>
            <a:t>W przypadku spełnienia Warunku 1 (Tabela 2, poz. 6) oraz niespełnienia Warunku 2 (Tabela 2, poz. 10) może się okazać, że potrzebna będzie ręczna korekta Pomocy. W takim przypadku maksymalna kwota Pomocy spełniająca kryteria Warunku 2 zostanie wyliczona w Tabeli 2, poz. 13. </a:t>
          </a:r>
        </a:p>
        <a:p>
          <a:r>
            <a:rPr lang="pl-PL" sz="1000" baseline="0">
              <a:latin typeface="+mn-lt"/>
            </a:rPr>
            <a:t>Etap II.</a:t>
          </a:r>
        </a:p>
        <a:p>
          <a:r>
            <a:rPr lang="pl-PL" sz="1000" baseline="0">
              <a:latin typeface="+mn-lt"/>
            </a:rPr>
            <a:t>Wartość wyliczoną w Tabeli 2, poz. 13 należy wpisać ręcznie do Tabeli 2, poz. 3 dla ponownego sprawdzenia spełnienia warunków Programu. </a:t>
          </a:r>
        </a:p>
        <a:p>
          <a:r>
            <a:rPr lang="pl-PL" sz="1000" baseline="0">
              <a:latin typeface="+mn-lt"/>
            </a:rPr>
            <a:t>W przypadku wpisania prawidłowej wartości, Kryterium 1 oraz Kryterium 2 zostaną powtórnie przeliczone dla skorygowanej kwoty  Pomocy. </a:t>
          </a:r>
        </a:p>
        <a:p>
          <a:r>
            <a:rPr lang="pl-PL" sz="1000" baseline="0">
              <a:latin typeface="+mn-lt"/>
            </a:rPr>
            <a:t>Należy pamiętać, aby po zakończeniu procesu weryfikacji wartość poz. 3 w Tabeli 2 została usunięta.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Tabela 3 prezentuje wyniki obliczeń dla Pomocy bazowej (informacyjnie) oraz dla Pomocy zwiększonej.</a:t>
          </a:r>
          <a:endParaRPr lang="pl-PL" sz="100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179292</xdr:rowOff>
    </xdr:from>
    <xdr:to>
      <xdr:col>8</xdr:col>
      <xdr:colOff>10353</xdr:colOff>
      <xdr:row>51</xdr:row>
      <xdr:rowOff>104750</xdr:rowOff>
    </xdr:to>
    <xdr:sp macro="" textlink="">
      <xdr:nvSpPr>
        <xdr:cNvPr id="4" name="pole tekstowe 3"/>
        <xdr:cNvSpPr txBox="1"/>
      </xdr:nvSpPr>
      <xdr:spPr>
        <a:xfrm>
          <a:off x="381000" y="10018057"/>
          <a:ext cx="13345353" cy="373545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 u="sng">
              <a:latin typeface="+mn-lt"/>
            </a:rPr>
            <a:t>Uwaga: </a:t>
          </a:r>
        </a:p>
        <a:p>
          <a:pPr marL="228600" indent="-228600">
            <a:buFont typeface="+mj-lt"/>
            <a:buAutoNum type="arabicParenR"/>
          </a:pPr>
          <a:r>
            <a:rPr lang="pl-PL" sz="1000">
              <a:latin typeface="+mn-lt"/>
            </a:rPr>
            <a:t>Warunek 1 ma charakter krytyczny,</a:t>
          </a:r>
          <a:r>
            <a:rPr lang="pl-PL" sz="1000" baseline="0">
              <a:latin typeface="+mn-lt"/>
            </a:rPr>
            <a:t> co oznacza, że w przypadku, gdy warunek nie jest spełniony, wnioskodawcy nie przysługuje Pomoc w zwiększonej kwocie.</a:t>
          </a:r>
        </a:p>
        <a:p>
          <a:pPr marL="228600" indent="-228600">
            <a:buFont typeface="+mj-lt"/>
            <a:buAutoNum type="arabicParenR"/>
          </a:pPr>
          <a:r>
            <a:rPr lang="pl-PL" sz="1000" baseline="0">
              <a:latin typeface="+mn-lt"/>
            </a:rPr>
            <a:t>Warunek 2 ma charakter krytyczny oraz ograniczający, co oznacza, że dla jego spełnienia może okazać się konieczne obniżenie kwoty wnioskowanej Pomocy.</a:t>
          </a:r>
        </a:p>
        <a:p>
          <a:pPr marL="228600" indent="-228600">
            <a:buFont typeface="+mj-lt"/>
            <a:buAutoNum type="arabicParenR"/>
          </a:pPr>
          <a:r>
            <a:rPr lang="pl-PL" sz="1000" baseline="0">
              <a:latin typeface="+mn-lt"/>
            </a:rPr>
            <a:t>Tabela z obliczeniami pomocniczymi, Tabela 2, w poz. 11, wskazuje kwotę do jakiej powinna zostać obniżona wartość Pomocy, dla spełnienia Warunku 2.</a:t>
          </a:r>
        </a:p>
        <a:p>
          <a:pPr marL="228600" indent="-228600">
            <a:buFont typeface="+mj-lt"/>
            <a:buAutoNum type="arabicParenR"/>
          </a:pPr>
          <a:r>
            <a:rPr lang="pl-PL" sz="1000" baseline="0">
              <a:latin typeface="+mn-lt"/>
            </a:rPr>
            <a:t>W przypadku braku możliwości spełnienia Warunku 1 oraz Warunku 2 dla Pomocy zwiększonej, w każdym przypadku, Wnioskodawca może wnioskować o Pomoc bazową. </a:t>
          </a:r>
        </a:p>
        <a:p>
          <a:endParaRPr lang="pl-PL" sz="1000" baseline="0">
            <a:latin typeface="+mn-lt"/>
          </a:endParaRPr>
        </a:p>
        <a:p>
          <a:r>
            <a:rPr lang="pl-PL" sz="1000" u="sng" baseline="0">
              <a:latin typeface="+mn-lt"/>
            </a:rPr>
            <a:t>Instrukcja obsługi:</a:t>
          </a:r>
        </a:p>
        <a:p>
          <a:pPr marL="228600" indent="-228600">
            <a:buFont typeface="+mj-lt"/>
            <a:buAutoNum type="arabicPeriod"/>
          </a:pPr>
          <a:r>
            <a:rPr lang="pl-PL" sz="1000" u="none" baseline="0">
              <a:latin typeface="+mn-lt"/>
            </a:rPr>
            <a:t>Pomoc bazowa.</a:t>
          </a:r>
        </a:p>
        <a:p>
          <a:pPr marL="0" indent="0">
            <a:buFontTx/>
            <a:buNone/>
          </a:pPr>
          <a:r>
            <a:rPr lang="pl-PL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Proces przeliczania i weryfikacji Pomocy bazowej przebiega jednoetapowo i jest w pełni automatyczny.</a:t>
          </a:r>
        </a:p>
        <a:p>
          <a:pPr marL="228600" indent="-228600">
            <a:buFont typeface="+mj-lt"/>
            <a:buAutoNum type="arabicPeriod"/>
          </a:pPr>
          <a:endParaRPr lang="pl-PL" sz="1000" u="none" baseline="0">
            <a:latin typeface="+mn-lt"/>
          </a:endParaRPr>
        </a:p>
        <a:p>
          <a:pPr marL="228600" indent="-228600">
            <a:buFont typeface="+mj-lt"/>
            <a:buAutoNum type="arabicPeriod" startAt="2"/>
          </a:pPr>
          <a:r>
            <a:rPr lang="pl-PL" sz="1000" u="none" baseline="0">
              <a:latin typeface="+mn-lt"/>
            </a:rPr>
            <a:t>Pomoc zwiększona.</a:t>
          </a:r>
        </a:p>
        <a:p>
          <a:r>
            <a:rPr lang="pl-PL" sz="1000" baseline="0">
              <a:latin typeface="+mn-lt"/>
            </a:rPr>
            <a:t>Proces przeliczenia i weryfikacji Pomocy zwiększonej przebiega dwuetapowo.</a:t>
          </a:r>
        </a:p>
        <a:p>
          <a:r>
            <a:rPr lang="pl-PL" sz="1000" baseline="0">
              <a:latin typeface="+mn-lt"/>
            </a:rPr>
            <a:t>Etap I.</a:t>
          </a:r>
        </a:p>
        <a:p>
          <a:r>
            <a:rPr lang="pl-PL" sz="1000" baseline="0">
              <a:latin typeface="+mn-lt"/>
            </a:rPr>
            <a:t>Dla sprawdzenia, czy wyliczona w Tabeli 2, poz. 2 kwota Pomocy zwiększonej spełnia Warunek 1 oraz Warunek 2 Programu, należy wpisać ręcznie wyliczoną w poz. 2 kwotę Pomocy do poz. 3.</a:t>
          </a:r>
        </a:p>
        <a:p>
          <a:r>
            <a:rPr lang="pl-PL" sz="1000" baseline="0">
              <a:latin typeface="+mn-lt"/>
            </a:rPr>
            <a:t>W przypadku spełnienia Warunku 1 (Tabela 2, poz. 6) oraz Warunku 2 (Tabela 2, poz. 8) zwiększona Pomoc jest należna w kwocie wyliczonej w Tabeli 2, poz. 2. </a:t>
          </a:r>
        </a:p>
        <a:p>
          <a:r>
            <a:rPr lang="pl-PL" sz="1000" baseline="0">
              <a:latin typeface="+mn-lt"/>
            </a:rPr>
            <a:t>W przypadku braku spełnienia Warunku 1 (Tabela 2, poz. 6) zwiększona Pomoc jest nienależna, bez względu na spełnienie Warunku 2 (Tabela 2, poz. 8).</a:t>
          </a:r>
        </a:p>
        <a:p>
          <a:r>
            <a:rPr lang="pl-PL" sz="1000" baseline="0">
              <a:latin typeface="+mn-lt"/>
            </a:rPr>
            <a:t>W przypadku spełnienia Warunku 1 (Tabela 2, poz. 6) oraz niespełnienia Warunku 2 (Tabela 2, poz. 8) może się okazać, że potrzebna będzie ręczna korekta Pomocy. W takim przypadku maksymalna kwota Pomocy spełniająca kryteria Warunku 2 zostanie wyliczona w Tabeli 2, poz. 11. </a:t>
          </a:r>
        </a:p>
        <a:p>
          <a:r>
            <a:rPr lang="pl-PL" sz="1000" baseline="0">
              <a:latin typeface="+mn-lt"/>
            </a:rPr>
            <a:t>Etap II.</a:t>
          </a:r>
        </a:p>
        <a:p>
          <a:r>
            <a:rPr lang="pl-PL" sz="1000" baseline="0">
              <a:latin typeface="+mn-lt"/>
            </a:rPr>
            <a:t>Wartość wyliczoną w Tabeli 2, poz. 11 należy wpisać ręcznie do Tabeli 2, poz. 3 dla ponownego sprawdzenia spełnienia warunków Programu. </a:t>
          </a:r>
        </a:p>
        <a:p>
          <a:r>
            <a:rPr lang="pl-PL" sz="1000" baseline="0">
              <a:latin typeface="+mn-lt"/>
            </a:rPr>
            <a:t>W przypadku wpisania prawidłowej wartości, Kryterium 1 oraz Kryterium 2 zostaną powtórnie przeliczone dla skorygowanej kwoty Pomocy. </a:t>
          </a:r>
        </a:p>
        <a:p>
          <a:r>
            <a:rPr lang="pl-PL" sz="1000" baseline="0">
              <a:latin typeface="+mn-lt"/>
            </a:rPr>
            <a:t>Należy pamiętać, aby po zakończeniu procesu weryfikacji wartość poz. 3 w Tabeli 2 została usunięta.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Tabela 3 prezentuje wyniki obliczeń dla Pomocy bazowej (informacyjnie) oraz dla Pomocy zwiększonej.</a:t>
          </a:r>
          <a:endParaRPr lang="pl-PL" sz="1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A100"/>
  <sheetViews>
    <sheetView showGridLines="0" tabSelected="1" zoomScale="85" zoomScaleNormal="85" workbookViewId="0"/>
  </sheetViews>
  <sheetFormatPr defaultColWidth="0" defaultRowHeight="12.75" zeroHeight="1" x14ac:dyDescent="0.25"/>
  <cols>
    <col min="1" max="2" width="5.7109375" style="6" customWidth="1"/>
    <col min="3" max="3" width="55.7109375" style="2" customWidth="1"/>
    <col min="4" max="7" width="20.7109375" style="6" customWidth="1"/>
    <col min="8" max="8" width="20.7109375" style="2" customWidth="1"/>
    <col min="9" max="10" width="20.7109375" style="6" customWidth="1"/>
    <col min="11" max="11" width="5.7109375" style="6" customWidth="1"/>
    <col min="12" max="27" width="5.7109375" style="6" hidden="1" customWidth="1"/>
    <col min="28" max="16384" width="9.140625" style="6" hidden="1"/>
  </cols>
  <sheetData>
    <row r="1" spans="1:12" ht="15" customHeight="1" x14ac:dyDescent="0.25"/>
    <row r="2" spans="1:12" ht="30" customHeight="1" x14ac:dyDescent="0.25">
      <c r="B2" s="60" t="s">
        <v>93</v>
      </c>
      <c r="C2" s="61"/>
      <c r="D2" s="62"/>
      <c r="F2" s="47"/>
      <c r="G2" s="47"/>
    </row>
    <row r="3" spans="1:12" ht="15" customHeight="1" x14ac:dyDescent="0.25"/>
    <row r="4" spans="1:12" ht="15" customHeight="1" x14ac:dyDescent="0.25">
      <c r="C4" s="6" t="s">
        <v>42</v>
      </c>
      <c r="H4" s="6"/>
    </row>
    <row r="5" spans="1:12" s="7" customFormat="1" ht="24.95" customHeight="1" x14ac:dyDescent="0.25">
      <c r="B5" s="8" t="s">
        <v>1</v>
      </c>
      <c r="C5" s="8" t="s">
        <v>71</v>
      </c>
      <c r="D5" s="8" t="s">
        <v>41</v>
      </c>
      <c r="F5" s="63" t="s">
        <v>54</v>
      </c>
      <c r="G5" s="63"/>
      <c r="H5" s="6"/>
      <c r="I5" s="49"/>
    </row>
    <row r="6" spans="1:12" s="7" customFormat="1" ht="24.95" customHeight="1" x14ac:dyDescent="0.25">
      <c r="B6" s="54" t="s">
        <v>2</v>
      </c>
      <c r="C6" s="56" t="s">
        <v>15</v>
      </c>
      <c r="D6" s="51"/>
      <c r="F6" s="33"/>
      <c r="G6" s="34"/>
      <c r="H6" s="2"/>
    </row>
    <row r="7" spans="1:12" ht="24.95" customHeight="1" x14ac:dyDescent="0.25">
      <c r="A7" s="11"/>
      <c r="B7" s="54" t="s">
        <v>5</v>
      </c>
      <c r="C7" s="56" t="s">
        <v>29</v>
      </c>
      <c r="D7" s="51"/>
      <c r="F7" s="35"/>
      <c r="G7" s="36"/>
      <c r="H7" s="64"/>
      <c r="I7" s="65"/>
      <c r="J7" s="48"/>
    </row>
    <row r="8" spans="1:12" ht="24.95" customHeight="1" x14ac:dyDescent="0.25">
      <c r="A8" s="11"/>
      <c r="B8" s="54" t="s">
        <v>6</v>
      </c>
      <c r="C8" s="56" t="s">
        <v>30</v>
      </c>
      <c r="D8" s="51"/>
      <c r="F8" s="37"/>
      <c r="G8" s="38"/>
      <c r="H8" s="64"/>
      <c r="I8" s="65"/>
      <c r="J8" s="48"/>
    </row>
    <row r="9" spans="1:12" ht="30" customHeight="1" x14ac:dyDescent="0.25">
      <c r="A9" s="11"/>
      <c r="B9" s="54" t="s">
        <v>7</v>
      </c>
      <c r="C9" s="56" t="s">
        <v>66</v>
      </c>
      <c r="D9" s="51"/>
      <c r="E9" s="11"/>
      <c r="F9" s="11"/>
      <c r="G9" s="11"/>
      <c r="H9" s="11"/>
      <c r="I9" s="11"/>
      <c r="J9" s="11"/>
      <c r="K9" s="11"/>
      <c r="L9" s="11"/>
    </row>
    <row r="10" spans="1:12" ht="15" customHeight="1" x14ac:dyDescent="0.25">
      <c r="A10" s="11"/>
      <c r="B10" s="11"/>
      <c r="C10" s="11"/>
      <c r="D10" s="11"/>
      <c r="E10" s="11"/>
      <c r="F10" s="11"/>
      <c r="G10" s="11"/>
      <c r="H10" s="6"/>
      <c r="I10" s="11"/>
      <c r="J10" s="11"/>
      <c r="K10" s="11"/>
      <c r="L10" s="11"/>
    </row>
    <row r="11" spans="1:12" ht="15" customHeight="1" x14ac:dyDescent="0.25">
      <c r="A11" s="11"/>
      <c r="B11" s="11"/>
      <c r="C11" s="11"/>
      <c r="D11" s="11"/>
      <c r="E11" s="11"/>
      <c r="F11" s="11"/>
      <c r="G11" s="11"/>
      <c r="H11" s="6"/>
      <c r="I11" s="11"/>
      <c r="J11" s="11"/>
      <c r="K11" s="11"/>
      <c r="L11" s="11"/>
    </row>
    <row r="12" spans="1:12" ht="15" customHeight="1" x14ac:dyDescent="0.25">
      <c r="A12" s="11"/>
      <c r="B12" s="11"/>
      <c r="C12" s="6" t="s">
        <v>43</v>
      </c>
      <c r="D12" s="11"/>
      <c r="E12" s="11"/>
      <c r="F12" s="11"/>
      <c r="G12" s="11"/>
      <c r="H12" s="6"/>
      <c r="I12" s="11"/>
      <c r="J12" s="11"/>
      <c r="K12" s="11"/>
      <c r="L12" s="11"/>
    </row>
    <row r="13" spans="1:12" ht="24.95" customHeight="1" x14ac:dyDescent="0.25">
      <c r="A13" s="11"/>
      <c r="B13" s="50" t="s">
        <v>1</v>
      </c>
      <c r="C13" s="50" t="s">
        <v>28</v>
      </c>
      <c r="D13" s="50" t="s">
        <v>41</v>
      </c>
      <c r="E13" s="11"/>
      <c r="F13" s="11"/>
      <c r="G13" s="11"/>
      <c r="H13" s="6"/>
      <c r="I13" s="11"/>
      <c r="J13" s="11"/>
      <c r="K13" s="11"/>
      <c r="L13" s="11"/>
    </row>
    <row r="14" spans="1:12" ht="24.95" customHeight="1" x14ac:dyDescent="0.25">
      <c r="A14" s="11"/>
      <c r="B14" s="54" t="s">
        <v>2</v>
      </c>
      <c r="C14" s="56" t="s">
        <v>75</v>
      </c>
      <c r="D14" s="46">
        <f>ROUND(50%*D6,2)</f>
        <v>0</v>
      </c>
      <c r="E14" s="11"/>
      <c r="F14" s="11"/>
      <c r="G14" s="11"/>
      <c r="H14" s="6"/>
      <c r="I14" s="11"/>
      <c r="J14" s="11"/>
      <c r="K14" s="11"/>
      <c r="L14" s="11"/>
    </row>
    <row r="15" spans="1:12" ht="24.95" customHeight="1" x14ac:dyDescent="0.25">
      <c r="A15" s="11"/>
      <c r="B15" s="54" t="s">
        <v>5</v>
      </c>
      <c r="C15" s="56" t="s">
        <v>76</v>
      </c>
      <c r="D15" s="46">
        <f>D14-D9</f>
        <v>0</v>
      </c>
      <c r="E15" s="11"/>
      <c r="F15" s="11"/>
      <c r="G15" s="11"/>
      <c r="H15" s="6"/>
      <c r="I15" s="11"/>
      <c r="J15" s="11"/>
      <c r="K15" s="11"/>
      <c r="L15" s="11"/>
    </row>
    <row r="16" spans="1:12" ht="15" customHeight="1" x14ac:dyDescent="0.25">
      <c r="A16" s="11"/>
      <c r="B16" s="11"/>
      <c r="C16" s="11"/>
      <c r="D16" s="11"/>
      <c r="E16" s="11"/>
      <c r="F16" s="11"/>
      <c r="G16" s="11"/>
      <c r="H16" s="6"/>
      <c r="I16" s="11"/>
      <c r="J16" s="11"/>
      <c r="K16" s="11"/>
      <c r="L16" s="11"/>
    </row>
    <row r="17" spans="1:19" ht="15" customHeight="1" x14ac:dyDescent="0.25">
      <c r="A17" s="11"/>
      <c r="B17" s="11"/>
      <c r="C17" s="11"/>
      <c r="D17" s="11"/>
      <c r="E17" s="11"/>
      <c r="F17" s="11"/>
      <c r="G17" s="11"/>
      <c r="H17" s="6"/>
      <c r="I17" s="11"/>
      <c r="J17" s="11"/>
      <c r="K17" s="11"/>
      <c r="L17" s="11"/>
    </row>
    <row r="18" spans="1:19" ht="15" customHeight="1" x14ac:dyDescent="0.25">
      <c r="A18" s="11"/>
      <c r="B18" s="11"/>
      <c r="C18" s="11" t="s">
        <v>72</v>
      </c>
      <c r="D18" s="11"/>
      <c r="E18" s="11"/>
      <c r="F18" s="11"/>
      <c r="G18" s="11"/>
      <c r="H18" s="6"/>
      <c r="I18" s="11"/>
      <c r="J18" s="11"/>
      <c r="K18" s="11"/>
      <c r="L18" s="11"/>
    </row>
    <row r="19" spans="1:19" s="30" customFormat="1" ht="30" customHeight="1" x14ac:dyDescent="0.25">
      <c r="B19" s="58" t="s">
        <v>1</v>
      </c>
      <c r="C19" s="58" t="s">
        <v>73</v>
      </c>
      <c r="D19" s="58" t="s">
        <v>74</v>
      </c>
      <c r="E19" s="53" t="s">
        <v>69</v>
      </c>
      <c r="F19" s="66" t="s">
        <v>94</v>
      </c>
      <c r="G19" s="66"/>
      <c r="H19" s="66"/>
      <c r="I19" s="66"/>
      <c r="J19" s="66"/>
      <c r="K19" s="11"/>
      <c r="L19" s="11"/>
      <c r="M19" s="6"/>
      <c r="N19" s="6"/>
      <c r="O19" s="6"/>
      <c r="P19" s="6"/>
      <c r="Q19" s="6"/>
      <c r="R19" s="6"/>
      <c r="S19" s="6"/>
    </row>
    <row r="20" spans="1:19" s="30" customFormat="1" ht="54.75" customHeight="1" x14ac:dyDescent="0.25">
      <c r="B20" s="59"/>
      <c r="C20" s="59"/>
      <c r="D20" s="59"/>
      <c r="E20" s="31" t="s">
        <v>89</v>
      </c>
      <c r="F20" s="31" t="s">
        <v>70</v>
      </c>
      <c r="G20" s="31" t="s">
        <v>62</v>
      </c>
      <c r="H20" s="31" t="s">
        <v>63</v>
      </c>
      <c r="I20" s="31" t="s">
        <v>77</v>
      </c>
      <c r="J20" s="31" t="s">
        <v>76</v>
      </c>
      <c r="K20" s="11"/>
      <c r="L20" s="11"/>
      <c r="M20" s="6"/>
      <c r="N20" s="6"/>
      <c r="O20" s="6"/>
      <c r="P20" s="6"/>
      <c r="Q20" s="6"/>
      <c r="R20" s="6"/>
      <c r="S20" s="6"/>
    </row>
    <row r="21" spans="1:19" ht="15" customHeight="1" x14ac:dyDescent="0.25">
      <c r="B21" s="57">
        <v>1</v>
      </c>
      <c r="C21" s="57">
        <v>2</v>
      </c>
      <c r="D21" s="57">
        <v>3</v>
      </c>
      <c r="E21" s="57">
        <v>4</v>
      </c>
      <c r="F21" s="57">
        <v>5</v>
      </c>
      <c r="G21" s="57">
        <v>6</v>
      </c>
      <c r="H21" s="57">
        <v>7</v>
      </c>
      <c r="I21" s="57">
        <v>8</v>
      </c>
      <c r="J21" s="57">
        <v>9</v>
      </c>
      <c r="K21" s="11"/>
      <c r="L21" s="11"/>
    </row>
    <row r="22" spans="1:19" ht="24.95" customHeight="1" x14ac:dyDescent="0.25">
      <c r="A22" s="11"/>
      <c r="B22" s="54" t="s">
        <v>2</v>
      </c>
      <c r="C22" s="55" t="s">
        <v>37</v>
      </c>
      <c r="D22" s="32" t="str">
        <f>IF(AND(D7&gt;0,D8&gt;0),"TAK","NIE")</f>
        <v>NIE</v>
      </c>
      <c r="E22" s="46" t="str">
        <f>IF(D22="TAK",ROUND((50%*$D$6)-D9,2),"")</f>
        <v/>
      </c>
      <c r="F22" s="46" t="str">
        <f>IF(D22="TAK",(80%*$D$6)-D9,"")</f>
        <v/>
      </c>
      <c r="G22" s="46" t="str">
        <f>IF(D22="TAK",'Pomoc S-1'!E22,"")</f>
        <v/>
      </c>
      <c r="H22" s="46" t="str">
        <f>IF(D22="TAK",'Pomoc S-1'!E26,"")</f>
        <v/>
      </c>
      <c r="I22" s="46" t="str">
        <f>IF(G22="NIE","Pomoc zwiększona nienależna",IF(D22="TAK",('Pomoc S-1'!E17),""))</f>
        <v/>
      </c>
      <c r="J22" s="46" t="str">
        <f>IF(G22="NIE","Pomoc zwiększona nienależna",IF(D22="TAK",I22-$D$9,""))</f>
        <v/>
      </c>
      <c r="K22" s="11"/>
      <c r="L22" s="11"/>
    </row>
    <row r="23" spans="1:19" ht="24.95" customHeight="1" x14ac:dyDescent="0.25">
      <c r="A23" s="11"/>
      <c r="B23" s="54" t="s">
        <v>5</v>
      </c>
      <c r="C23" s="55" t="s">
        <v>38</v>
      </c>
      <c r="D23" s="32" t="str">
        <f>IF(AND(D7&gt;0,D8&lt;0),"TAK","NIE")</f>
        <v>NIE</v>
      </c>
      <c r="E23" s="46" t="str">
        <f>IF(D23="TAK",ROUND((50%*$D$6)-D9,2),"")</f>
        <v/>
      </c>
      <c r="F23" s="46" t="str">
        <f>IF(D23="TAK",(80%*$D$6)-D9,"")</f>
        <v/>
      </c>
      <c r="G23" s="46" t="str">
        <f>IF(D23="TAK",'Pomoc S-2'!E20,"")</f>
        <v/>
      </c>
      <c r="H23" s="46" t="str">
        <f>IF(D23="TAK",'Pomoc S-2'!E24,"")</f>
        <v/>
      </c>
      <c r="I23" s="46" t="str">
        <f>IF(D23="TAK",('Pomoc S-2'!E17),"")</f>
        <v/>
      </c>
      <c r="J23" s="46" t="str">
        <f t="shared" ref="J23:J24" si="0">IF(D23="TAK",I23-$D$9,"")</f>
        <v/>
      </c>
      <c r="K23" s="11"/>
      <c r="L23" s="11"/>
    </row>
    <row r="24" spans="1:19" ht="24.95" customHeight="1" x14ac:dyDescent="0.25">
      <c r="A24" s="11"/>
      <c r="B24" s="54" t="s">
        <v>6</v>
      </c>
      <c r="C24" s="55" t="s">
        <v>39</v>
      </c>
      <c r="D24" s="32" t="str">
        <f>IF(AND(D7&lt;0,D8&lt;0),"TAK","NIE")</f>
        <v>NIE</v>
      </c>
      <c r="E24" s="46" t="str">
        <f>IF(D24="TAK",ROUND((50%*$D$6)-D9,2),"")</f>
        <v/>
      </c>
      <c r="F24" s="46" t="str">
        <f>IF(D24="TAK",(80%*$D$6)-D9,"")</f>
        <v/>
      </c>
      <c r="G24" s="46" t="str">
        <f>IF(D24="TAK",'Pomoc S-3'!E20,"")</f>
        <v/>
      </c>
      <c r="H24" s="46" t="str">
        <f>IF(D24="TAK",'Pomoc S-3'!E22,"")</f>
        <v/>
      </c>
      <c r="I24" s="46" t="str">
        <f>IF(D24="TAK",('Pomoc S-3'!E17),"")</f>
        <v/>
      </c>
      <c r="J24" s="46" t="str">
        <f t="shared" si="0"/>
        <v/>
      </c>
      <c r="K24" s="11"/>
      <c r="L24" s="11"/>
    </row>
    <row r="25" spans="1:19" ht="24.95" customHeight="1" x14ac:dyDescent="0.25">
      <c r="A25" s="20"/>
      <c r="B25" s="54" t="s">
        <v>7</v>
      </c>
      <c r="C25" s="56" t="s">
        <v>40</v>
      </c>
      <c r="D25" s="32" t="str">
        <f>IF(AND(D7&lt;0,D8&gt;0),"TAK","NIE")</f>
        <v>NIE</v>
      </c>
      <c r="E25" s="46" t="str">
        <f>IF(D25="TAK",ROUND((50%*$D$6)-D9,2),"")</f>
        <v/>
      </c>
      <c r="F25" s="46" t="str">
        <f>IF(D25="TAK",(80%*$D$6)-D9,"")</f>
        <v/>
      </c>
      <c r="G25" s="39" t="str">
        <f>IF(D25="TAK","Pomoc zwiększona nienależna","")</f>
        <v/>
      </c>
      <c r="H25" s="39" t="str">
        <f>IF(D25="TAK","Pomoc zwiększona nienależna","")</f>
        <v/>
      </c>
      <c r="I25" s="39" t="str">
        <f>IF(D25="TAK","Pomoc zwiększona nienależna","")</f>
        <v/>
      </c>
      <c r="J25" s="39" t="str">
        <f>IF(D25="TAK","Pomoc zwiększona nienależna","")</f>
        <v/>
      </c>
      <c r="K25" s="11"/>
      <c r="L25" s="11"/>
    </row>
    <row r="26" spans="1:19" ht="15" customHeight="1" x14ac:dyDescent="0.25">
      <c r="C26" s="6"/>
      <c r="H26" s="6"/>
      <c r="K26" s="11"/>
      <c r="L26" s="11"/>
    </row>
    <row r="27" spans="1:19" ht="15" customHeight="1" x14ac:dyDescent="0.25">
      <c r="C27" s="6"/>
      <c r="E27" s="21"/>
      <c r="K27" s="11"/>
      <c r="L27" s="11"/>
    </row>
    <row r="28" spans="1:19" ht="15" customHeight="1" x14ac:dyDescent="0.25">
      <c r="C28" s="6"/>
      <c r="E28" s="21"/>
    </row>
    <row r="29" spans="1:19" ht="15" customHeight="1" x14ac:dyDescent="0.25">
      <c r="C29" s="6"/>
      <c r="E29" s="21"/>
    </row>
    <row r="30" spans="1:19" ht="15" customHeight="1" x14ac:dyDescent="0.25">
      <c r="D30" s="22"/>
      <c r="E30" s="22"/>
    </row>
    <row r="31" spans="1:19" ht="15" customHeight="1" x14ac:dyDescent="0.25">
      <c r="D31" s="22"/>
      <c r="E31" s="22"/>
    </row>
    <row r="32" spans="1:19" ht="15" customHeight="1" x14ac:dyDescent="0.25">
      <c r="D32" s="22"/>
      <c r="E32" s="22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</sheetData>
  <sheetProtection algorithmName="SHA-512" hashValue="CAFGY0Lh76an5XApbJDIN1jxMq7BKeHf9WGvDwbKCfLQ5JtaItM/NEF3/VDE59li0HTGoUFxKF33KMoTHiUmiw==" saltValue="BjMTRRH0qN/TLNa9WaBLTQ==" spinCount="100000" sheet="1" objects="1" scenarios="1"/>
  <mergeCells count="8">
    <mergeCell ref="B19:B20"/>
    <mergeCell ref="B2:D2"/>
    <mergeCell ref="F5:G5"/>
    <mergeCell ref="H8:I8"/>
    <mergeCell ref="H7:I7"/>
    <mergeCell ref="F19:J19"/>
    <mergeCell ref="D19:D20"/>
    <mergeCell ref="C19:C20"/>
  </mergeCells>
  <conditionalFormatting sqref="D22:D24">
    <cfRule type="containsText" dxfId="13" priority="3" operator="containsText" text="TAK">
      <formula>NOT(ISERROR(SEARCH("TAK",D22)))</formula>
    </cfRule>
    <cfRule type="containsText" dxfId="12" priority="4" operator="containsText" text="NIE">
      <formula>NOT(ISERROR(SEARCH("NIE",D22)))</formula>
    </cfRule>
  </conditionalFormatting>
  <conditionalFormatting sqref="D25">
    <cfRule type="containsText" dxfId="11" priority="1" operator="containsText" text="TAK">
      <formula>NOT(ISERROR(SEARCH("TAK",D25)))</formula>
    </cfRule>
    <cfRule type="containsText" dxfId="10" priority="2" operator="containsText" text="NIE">
      <formula>NOT(ISERROR(SEARCH("NIE",D25)))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P_1">
                <anchor moveWithCells="1" sizeWithCells="1">
                  <from>
                    <xdr:col>5</xdr:col>
                    <xdr:colOff>647700</xdr:colOff>
                    <xdr:row>6</xdr:row>
                    <xdr:rowOff>247650</xdr:rowOff>
                  </from>
                  <to>
                    <xdr:col>6</xdr:col>
                    <xdr:colOff>704850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Button 5">
              <controlPr defaultSize="0" print="0" autoFill="0" autoPict="0" macro="[0]!P_0">
                <anchor moveWithCells="1" sizeWithCells="1">
                  <from>
                    <xdr:col>5</xdr:col>
                    <xdr:colOff>657225</xdr:colOff>
                    <xdr:row>5</xdr:row>
                    <xdr:rowOff>171450</xdr:rowOff>
                  </from>
                  <to>
                    <xdr:col>6</xdr:col>
                    <xdr:colOff>714375</xdr:colOff>
                    <xdr:row>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G88"/>
  <sheetViews>
    <sheetView showGridLines="0" zoomScale="85" zoomScaleNormal="85" workbookViewId="0"/>
  </sheetViews>
  <sheetFormatPr defaultColWidth="0" defaultRowHeight="12.75" x14ac:dyDescent="0.25"/>
  <cols>
    <col min="1" max="2" width="5.7109375" style="6" customWidth="1"/>
    <col min="3" max="3" width="50.7109375" style="2" customWidth="1"/>
    <col min="4" max="4" width="10.7109375" style="6" customWidth="1"/>
    <col min="5" max="5" width="20.7109375" style="6" customWidth="1"/>
    <col min="6" max="7" width="5.7109375" style="6" customWidth="1"/>
    <col min="8" max="8" width="100.7109375" style="2" customWidth="1"/>
    <col min="9" max="9" width="5.7109375" style="6" customWidth="1"/>
    <col min="10" max="33" width="5.7109375" style="6" hidden="1" customWidth="1"/>
    <col min="34" max="16384" width="9.140625" style="6" hidden="1"/>
  </cols>
  <sheetData>
    <row r="1" spans="2:8" ht="15" customHeight="1" x14ac:dyDescent="0.25"/>
    <row r="2" spans="2:8" ht="60" customHeight="1" x14ac:dyDescent="0.25">
      <c r="B2" s="67" t="s">
        <v>44</v>
      </c>
      <c r="C2" s="68"/>
      <c r="D2" s="68"/>
      <c r="E2" s="69"/>
    </row>
    <row r="3" spans="2:8" ht="15" customHeight="1" x14ac:dyDescent="0.25"/>
    <row r="4" spans="2:8" ht="60" customHeight="1" x14ac:dyDescent="0.25">
      <c r="B4" s="67" t="s">
        <v>32</v>
      </c>
      <c r="C4" s="68"/>
      <c r="D4" s="68"/>
      <c r="E4" s="69"/>
    </row>
    <row r="5" spans="2:8" ht="15" customHeight="1" x14ac:dyDescent="0.25"/>
    <row r="6" spans="2:8" ht="15" customHeight="1" thickBot="1" x14ac:dyDescent="0.3">
      <c r="C6" s="2" t="s">
        <v>42</v>
      </c>
    </row>
    <row r="7" spans="2:8" s="7" customFormat="1" ht="24.95" customHeight="1" x14ac:dyDescent="0.25">
      <c r="B7" s="13" t="s">
        <v>1</v>
      </c>
      <c r="C7" s="14" t="s">
        <v>28</v>
      </c>
      <c r="D7" s="14" t="s">
        <v>3</v>
      </c>
      <c r="E7" s="15" t="s">
        <v>0</v>
      </c>
      <c r="F7" s="6"/>
      <c r="H7" s="3" t="s">
        <v>13</v>
      </c>
    </row>
    <row r="8" spans="2:8" ht="24.95" customHeight="1" x14ac:dyDescent="0.25">
      <c r="B8" s="24" t="s">
        <v>2</v>
      </c>
      <c r="C8" s="10" t="s">
        <v>15</v>
      </c>
      <c r="D8" s="9" t="s">
        <v>4</v>
      </c>
      <c r="E8" s="29" t="str">
        <f>IF(Info!D22="TAK",Info!D6,"")</f>
        <v/>
      </c>
      <c r="H8" s="4" t="s">
        <v>34</v>
      </c>
    </row>
    <row r="9" spans="2:8" ht="24.95" customHeight="1" thickBot="1" x14ac:dyDescent="0.3">
      <c r="B9" s="25" t="s">
        <v>5</v>
      </c>
      <c r="C9" s="26" t="s">
        <v>85</v>
      </c>
      <c r="D9" s="27" t="s">
        <v>4</v>
      </c>
      <c r="E9" s="28" t="str">
        <f>IF(Info!D22="TAK",ROUND(50%*E8,2),"")</f>
        <v/>
      </c>
      <c r="H9" s="1" t="s">
        <v>86</v>
      </c>
    </row>
    <row r="10" spans="2:8" ht="15" customHeight="1" x14ac:dyDescent="0.25">
      <c r="B10" s="12"/>
      <c r="C10" s="5"/>
      <c r="D10" s="12"/>
      <c r="E10" s="11"/>
      <c r="G10" s="11"/>
      <c r="H10" s="5"/>
    </row>
    <row r="11" spans="2:8" ht="60" customHeight="1" x14ac:dyDescent="0.25">
      <c r="B11" s="67" t="s">
        <v>33</v>
      </c>
      <c r="C11" s="68"/>
      <c r="D11" s="68"/>
      <c r="E11" s="69"/>
    </row>
    <row r="12" spans="2:8" ht="15" customHeight="1" x14ac:dyDescent="0.25"/>
    <row r="13" spans="2:8" ht="15" customHeight="1" thickBot="1" x14ac:dyDescent="0.3">
      <c r="C13" s="2" t="s">
        <v>43</v>
      </c>
    </row>
    <row r="14" spans="2:8" s="7" customFormat="1" ht="24.95" customHeight="1" x14ac:dyDescent="0.25">
      <c r="B14" s="13" t="s">
        <v>1</v>
      </c>
      <c r="C14" s="14" t="s">
        <v>27</v>
      </c>
      <c r="D14" s="14" t="s">
        <v>3</v>
      </c>
      <c r="E14" s="15" t="s">
        <v>0</v>
      </c>
      <c r="F14" s="6"/>
      <c r="H14" s="3" t="s">
        <v>13</v>
      </c>
    </row>
    <row r="15" spans="2:8" ht="24.95" customHeight="1" x14ac:dyDescent="0.25">
      <c r="B15" s="16" t="s">
        <v>2</v>
      </c>
      <c r="C15" s="17" t="s">
        <v>15</v>
      </c>
      <c r="D15" s="18" t="s">
        <v>4</v>
      </c>
      <c r="E15" s="40" t="str">
        <f>IF(Info!D22="TAK",Info!D6,"")</f>
        <v/>
      </c>
      <c r="H15" s="4" t="s">
        <v>34</v>
      </c>
    </row>
    <row r="16" spans="2:8" ht="24.95" customHeight="1" x14ac:dyDescent="0.25">
      <c r="B16" s="16" t="s">
        <v>5</v>
      </c>
      <c r="C16" s="17" t="s">
        <v>87</v>
      </c>
      <c r="D16" s="18" t="s">
        <v>4</v>
      </c>
      <c r="E16" s="41" t="str">
        <f>IF(Info!D22="TAK",ROUND(80%*E15,2),"")</f>
        <v/>
      </c>
      <c r="H16" s="1" t="s">
        <v>48</v>
      </c>
    </row>
    <row r="17" spans="1:8" ht="24.95" customHeight="1" x14ac:dyDescent="0.25">
      <c r="B17" s="16" t="s">
        <v>6</v>
      </c>
      <c r="C17" s="17" t="s">
        <v>67</v>
      </c>
      <c r="D17" s="18" t="s">
        <v>4</v>
      </c>
      <c r="E17" s="52"/>
      <c r="H17" s="1" t="s">
        <v>68</v>
      </c>
    </row>
    <row r="18" spans="1:8" ht="24.95" customHeight="1" x14ac:dyDescent="0.25">
      <c r="A18" s="70"/>
      <c r="B18" s="16" t="s">
        <v>7</v>
      </c>
      <c r="C18" s="17" t="s">
        <v>29</v>
      </c>
      <c r="D18" s="18" t="s">
        <v>4</v>
      </c>
      <c r="E18" s="42" t="str">
        <f>IF(Info!D22="TAK",Info!D7,"")</f>
        <v/>
      </c>
      <c r="G18" s="11"/>
      <c r="H18" s="23" t="s">
        <v>25</v>
      </c>
    </row>
    <row r="19" spans="1:8" ht="24.95" customHeight="1" x14ac:dyDescent="0.25">
      <c r="A19" s="70"/>
      <c r="B19" s="16" t="s">
        <v>8</v>
      </c>
      <c r="C19" s="17" t="s">
        <v>30</v>
      </c>
      <c r="D19" s="18" t="s">
        <v>4</v>
      </c>
      <c r="E19" s="42" t="str">
        <f>IF(Info!D22="TAK",Info!D8,"")</f>
        <v/>
      </c>
      <c r="G19" s="11"/>
      <c r="H19" s="23" t="s">
        <v>25</v>
      </c>
    </row>
    <row r="20" spans="1:8" ht="24.95" customHeight="1" x14ac:dyDescent="0.25">
      <c r="A20" s="70"/>
      <c r="B20" s="16" t="s">
        <v>9</v>
      </c>
      <c r="C20" s="17" t="s">
        <v>78</v>
      </c>
      <c r="D20" s="18" t="s">
        <v>4</v>
      </c>
      <c r="E20" s="43" t="str">
        <f>IF(Info!D22="TAK",E19-E18,"")</f>
        <v/>
      </c>
      <c r="G20" s="11"/>
      <c r="H20" s="4" t="s">
        <v>18</v>
      </c>
    </row>
    <row r="21" spans="1:8" ht="24.95" customHeight="1" x14ac:dyDescent="0.25">
      <c r="A21" s="70"/>
      <c r="B21" s="16" t="s">
        <v>10</v>
      </c>
      <c r="C21" s="17" t="s">
        <v>79</v>
      </c>
      <c r="D21" s="18" t="s">
        <v>11</v>
      </c>
      <c r="E21" s="44" t="str">
        <f>IF(Info!D22="TAK",(E19-E18)/E18,"")</f>
        <v/>
      </c>
      <c r="G21" s="11"/>
      <c r="H21" s="4" t="s">
        <v>18</v>
      </c>
    </row>
    <row r="22" spans="1:8" ht="24.95" customHeight="1" x14ac:dyDescent="0.25">
      <c r="A22" s="70"/>
      <c r="B22" s="16" t="s">
        <v>12</v>
      </c>
      <c r="C22" s="17" t="s">
        <v>45</v>
      </c>
      <c r="D22" s="18" t="s">
        <v>17</v>
      </c>
      <c r="E22" s="41" t="str">
        <f>IF(Info!D22="TAK",IF(E21&gt;-40%,"NIE","TAK"),"")</f>
        <v/>
      </c>
      <c r="G22" s="11"/>
      <c r="H22" s="1" t="s">
        <v>59</v>
      </c>
    </row>
    <row r="23" spans="1:8" ht="24.95" customHeight="1" x14ac:dyDescent="0.25">
      <c r="B23" s="16" t="s">
        <v>16</v>
      </c>
      <c r="C23" s="17" t="s">
        <v>58</v>
      </c>
      <c r="D23" s="18" t="s">
        <v>4</v>
      </c>
      <c r="E23" s="43" t="str">
        <f>IF(Info!D22="TAK",IF(E22="TAK",E18*70%,"Pomoc zwiększona nienależna"),"")</f>
        <v/>
      </c>
      <c r="G23" s="11"/>
      <c r="H23" s="4" t="s">
        <v>14</v>
      </c>
    </row>
    <row r="24" spans="1:8" ht="24.95" customHeight="1" x14ac:dyDescent="0.25">
      <c r="B24" s="16" t="s">
        <v>19</v>
      </c>
      <c r="C24" s="17" t="s">
        <v>80</v>
      </c>
      <c r="D24" s="18" t="s">
        <v>4</v>
      </c>
      <c r="E24" s="43" t="str">
        <f>IF(Info!D22="TAK",IF(E22="TAK",E17+E19,"Pomoc zwiększona nienależna"),"")</f>
        <v/>
      </c>
      <c r="G24" s="11"/>
      <c r="H24" s="4" t="s">
        <v>14</v>
      </c>
    </row>
    <row r="25" spans="1:8" ht="24.95" customHeight="1" x14ac:dyDescent="0.25">
      <c r="B25" s="16" t="s">
        <v>20</v>
      </c>
      <c r="C25" s="17" t="s">
        <v>35</v>
      </c>
      <c r="D25" s="18" t="s">
        <v>4</v>
      </c>
      <c r="E25" s="43" t="str">
        <f>IF(Info!D22="TAK",IF(E22="TAK",E24-E23,("Pomoc zwiększona nienależna")),"")</f>
        <v/>
      </c>
      <c r="G25" s="11"/>
      <c r="H25" s="4" t="s">
        <v>36</v>
      </c>
    </row>
    <row r="26" spans="1:8" ht="24.95" customHeight="1" x14ac:dyDescent="0.25">
      <c r="B26" s="16" t="s">
        <v>21</v>
      </c>
      <c r="C26" s="17" t="s">
        <v>46</v>
      </c>
      <c r="D26" s="18" t="s">
        <v>17</v>
      </c>
      <c r="E26" s="41" t="str">
        <f>IF(Info!D22="TAK",IF(E22="TAK",IF(E25&gt;0,"NIE","TAK"),"Pomoc zwiększona nienależna"),"")</f>
        <v/>
      </c>
      <c r="H26" s="1" t="s">
        <v>49</v>
      </c>
    </row>
    <row r="27" spans="1:8" ht="24.95" customHeight="1" x14ac:dyDescent="0.25">
      <c r="B27" s="16" t="s">
        <v>22</v>
      </c>
      <c r="C27" s="17" t="s">
        <v>47</v>
      </c>
      <c r="D27" s="18" t="s">
        <v>17</v>
      </c>
      <c r="E27" s="41" t="str">
        <f>IF(Info!D22="TAK",IF(E22="TAK",IF(AND(E22="TAK",E26="TAK"),"TAK","NIE"),"Pomoc zwiększona nienależna"),"")</f>
        <v/>
      </c>
      <c r="H27" s="1" t="s">
        <v>53</v>
      </c>
    </row>
    <row r="28" spans="1:8" ht="24.95" customHeight="1" x14ac:dyDescent="0.25">
      <c r="B28" s="16" t="s">
        <v>23</v>
      </c>
      <c r="C28" s="17" t="s">
        <v>65</v>
      </c>
      <c r="D28" s="18" t="s">
        <v>4</v>
      </c>
      <c r="E28" s="43" t="str">
        <f>IF(Info!D22="TAK",IF(E22="TAK",IF(AND(E22="TAK",E26="TAK"),E17,0),"Pomoc zwiększona nienależna"),"")</f>
        <v/>
      </c>
      <c r="H28" s="4" t="s">
        <v>64</v>
      </c>
    </row>
    <row r="29" spans="1:8" ht="24.95" customHeight="1" thickBot="1" x14ac:dyDescent="0.3">
      <c r="B29" s="19" t="s">
        <v>57</v>
      </c>
      <c r="C29" s="26" t="s">
        <v>31</v>
      </c>
      <c r="D29" s="27" t="s">
        <v>24</v>
      </c>
      <c r="E29" s="45" t="str">
        <f>IF(Info!D22="TAK",IF(E26="NIE",E16-((E19+E16)-(70%*E18)),E16),"")</f>
        <v/>
      </c>
      <c r="H29" s="4" t="s">
        <v>81</v>
      </c>
    </row>
    <row r="30" spans="1:8" ht="15" customHeight="1" x14ac:dyDescent="0.25">
      <c r="D30" s="22"/>
      <c r="E30" s="22"/>
    </row>
    <row r="31" spans="1:8" ht="15" customHeight="1" thickBot="1" x14ac:dyDescent="0.3">
      <c r="C31" s="2" t="s">
        <v>72</v>
      </c>
      <c r="D31" s="22"/>
      <c r="E31" s="22"/>
    </row>
    <row r="32" spans="1:8" s="7" customFormat="1" ht="24.95" customHeight="1" x14ac:dyDescent="0.25">
      <c r="B32" s="13" t="s">
        <v>1</v>
      </c>
      <c r="C32" s="14" t="s">
        <v>88</v>
      </c>
      <c r="D32" s="14" t="s">
        <v>3</v>
      </c>
      <c r="E32" s="15" t="s">
        <v>0</v>
      </c>
      <c r="F32" s="6"/>
      <c r="H32" s="3" t="s">
        <v>13</v>
      </c>
    </row>
    <row r="33" spans="2:8" ht="24.95" customHeight="1" x14ac:dyDescent="0.25">
      <c r="B33" s="16" t="s">
        <v>2</v>
      </c>
      <c r="C33" s="71" t="s">
        <v>89</v>
      </c>
      <c r="D33" s="18" t="s">
        <v>4</v>
      </c>
      <c r="E33" s="40" t="str">
        <f>IF(Info!D22="TAK",E9-Info!D9,"")</f>
        <v/>
      </c>
      <c r="H33" s="1" t="s">
        <v>91</v>
      </c>
    </row>
    <row r="34" spans="2:8" ht="24.95" customHeight="1" thickBot="1" x14ac:dyDescent="0.3">
      <c r="B34" s="19" t="s">
        <v>5</v>
      </c>
      <c r="C34" s="72" t="s">
        <v>90</v>
      </c>
      <c r="D34" s="73" t="s">
        <v>4</v>
      </c>
      <c r="E34" s="74" t="str">
        <f>IF(Info!D22="TAK",E17-Info!D9,"")</f>
        <v/>
      </c>
      <c r="H34" s="1" t="s">
        <v>92</v>
      </c>
    </row>
    <row r="35" spans="2:8" ht="15" customHeight="1" x14ac:dyDescent="0.25">
      <c r="D35" s="22"/>
      <c r="E35" s="22"/>
    </row>
    <row r="36" spans="2:8" ht="15" customHeight="1" x14ac:dyDescent="0.25"/>
    <row r="37" spans="2:8" ht="15" customHeight="1" x14ac:dyDescent="0.25"/>
    <row r="38" spans="2:8" ht="15" customHeight="1" x14ac:dyDescent="0.25"/>
    <row r="39" spans="2:8" ht="15" customHeight="1" x14ac:dyDescent="0.25"/>
    <row r="40" spans="2:8" ht="15" customHeight="1" x14ac:dyDescent="0.25"/>
    <row r="41" spans="2:8" ht="15" customHeight="1" x14ac:dyDescent="0.25"/>
    <row r="42" spans="2:8" ht="15" customHeight="1" x14ac:dyDescent="0.25"/>
    <row r="43" spans="2:8" ht="15" customHeight="1" x14ac:dyDescent="0.25"/>
    <row r="44" spans="2:8" ht="15" customHeight="1" x14ac:dyDescent="0.25"/>
    <row r="45" spans="2:8" ht="15" customHeight="1" x14ac:dyDescent="0.25"/>
    <row r="46" spans="2:8" ht="15" customHeight="1" x14ac:dyDescent="0.25"/>
    <row r="47" spans="2:8" ht="15" customHeight="1" x14ac:dyDescent="0.25"/>
    <row r="48" spans="2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</sheetData>
  <sheetProtection algorithmName="SHA-512" hashValue="FO3OmEHKyJFZWbT5LqaJGdsS9/bNFtw9DsUSLfpWxLVZ6v9ceTjmdbnBLj/beSh+ZJSfOEx7iEMhtbTUgxPGkw==" saltValue="Lf4tcPWzXyNlXLl3OfUWfg==" spinCount="100000" sheet="1" objects="1" scenarios="1"/>
  <mergeCells count="4">
    <mergeCell ref="B4:E4"/>
    <mergeCell ref="B11:E11"/>
    <mergeCell ref="A18:A22"/>
    <mergeCell ref="B2:E2"/>
  </mergeCells>
  <conditionalFormatting sqref="E22">
    <cfRule type="containsText" dxfId="9" priority="2" operator="containsText" text="NIE">
      <formula>NOT(ISERROR(SEARCH("NIE",E22)))</formula>
    </cfRule>
  </conditionalFormatting>
  <conditionalFormatting sqref="E23:E28">
    <cfRule type="containsText" dxfId="8" priority="1" operator="containsText" text="NIE">
      <formula>NOT(ISERROR(SEARCH("NIE",E23)))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W111"/>
  <sheetViews>
    <sheetView showGridLines="0" zoomScale="85" zoomScaleNormal="85" workbookViewId="0"/>
  </sheetViews>
  <sheetFormatPr defaultColWidth="0" defaultRowHeight="12.75" x14ac:dyDescent="0.25"/>
  <cols>
    <col min="1" max="2" width="5.7109375" style="6" customWidth="1"/>
    <col min="3" max="3" width="50.7109375" style="2" customWidth="1"/>
    <col min="4" max="4" width="10.7109375" style="6" customWidth="1"/>
    <col min="5" max="5" width="20.7109375" style="6" customWidth="1"/>
    <col min="6" max="7" width="5.7109375" style="6" customWidth="1"/>
    <col min="8" max="8" width="100.7109375" style="2" customWidth="1"/>
    <col min="9" max="9" width="5.7109375" style="6" customWidth="1"/>
    <col min="10" max="49" width="5.7109375" style="6" hidden="1" customWidth="1"/>
    <col min="50" max="16384" width="9.140625" style="6" hidden="1"/>
  </cols>
  <sheetData>
    <row r="1" spans="2:12" ht="15" customHeight="1" x14ac:dyDescent="0.25"/>
    <row r="2" spans="2:12" ht="60" customHeight="1" x14ac:dyDescent="0.25">
      <c r="B2" s="67" t="s">
        <v>55</v>
      </c>
      <c r="C2" s="68"/>
      <c r="D2" s="68"/>
      <c r="E2" s="69"/>
    </row>
    <row r="3" spans="2:12" ht="15" customHeight="1" x14ac:dyDescent="0.25"/>
    <row r="4" spans="2:12" ht="60" customHeight="1" x14ac:dyDescent="0.25">
      <c r="B4" s="67" t="s">
        <v>32</v>
      </c>
      <c r="C4" s="68"/>
      <c r="D4" s="68"/>
      <c r="E4" s="69"/>
    </row>
    <row r="5" spans="2:12" ht="15" customHeight="1" x14ac:dyDescent="0.25"/>
    <row r="6" spans="2:12" ht="15" customHeight="1" thickBot="1" x14ac:dyDescent="0.3">
      <c r="C6" s="2" t="s">
        <v>42</v>
      </c>
    </row>
    <row r="7" spans="2:12" s="7" customFormat="1" ht="24.95" customHeight="1" x14ac:dyDescent="0.25">
      <c r="B7" s="13" t="s">
        <v>1</v>
      </c>
      <c r="C7" s="14" t="s">
        <v>28</v>
      </c>
      <c r="D7" s="14" t="s">
        <v>3</v>
      </c>
      <c r="E7" s="15" t="s">
        <v>0</v>
      </c>
      <c r="F7" s="6"/>
      <c r="H7" s="3" t="s">
        <v>13</v>
      </c>
    </row>
    <row r="8" spans="2:12" ht="24.95" customHeight="1" x14ac:dyDescent="0.25">
      <c r="B8" s="24" t="s">
        <v>2</v>
      </c>
      <c r="C8" s="10" t="s">
        <v>15</v>
      </c>
      <c r="D8" s="9" t="s">
        <v>4</v>
      </c>
      <c r="E8" s="29" t="str">
        <f>IF(Info!D23="TAK",Info!D6,"")</f>
        <v/>
      </c>
      <c r="H8" s="4" t="s">
        <v>34</v>
      </c>
    </row>
    <row r="9" spans="2:12" ht="24.95" customHeight="1" thickBot="1" x14ac:dyDescent="0.3">
      <c r="B9" s="25" t="s">
        <v>5</v>
      </c>
      <c r="C9" s="26" t="s">
        <v>85</v>
      </c>
      <c r="D9" s="27" t="s">
        <v>4</v>
      </c>
      <c r="E9" s="28" t="str">
        <f>IF(Info!D23="TAK",ROUND(50%*E8,2),"")</f>
        <v/>
      </c>
      <c r="H9" s="1" t="s">
        <v>86</v>
      </c>
    </row>
    <row r="10" spans="2:12" ht="15" customHeight="1" x14ac:dyDescent="0.25">
      <c r="B10" s="12"/>
      <c r="C10" s="5"/>
      <c r="D10" s="12"/>
      <c r="E10" s="11"/>
      <c r="G10" s="11"/>
      <c r="H10" s="5"/>
    </row>
    <row r="11" spans="2:12" ht="60" customHeight="1" x14ac:dyDescent="0.25">
      <c r="B11" s="67" t="s">
        <v>33</v>
      </c>
      <c r="C11" s="68"/>
      <c r="D11" s="68"/>
      <c r="E11" s="69"/>
    </row>
    <row r="12" spans="2:12" ht="15" customHeight="1" x14ac:dyDescent="0.25"/>
    <row r="13" spans="2:12" ht="15" customHeight="1" thickBot="1" x14ac:dyDescent="0.3">
      <c r="C13" s="2" t="s">
        <v>43</v>
      </c>
    </row>
    <row r="14" spans="2:12" s="7" customFormat="1" ht="24.95" customHeight="1" x14ac:dyDescent="0.25">
      <c r="B14" s="13" t="s">
        <v>1</v>
      </c>
      <c r="C14" s="14" t="s">
        <v>27</v>
      </c>
      <c r="D14" s="14" t="s">
        <v>3</v>
      </c>
      <c r="E14" s="15" t="s">
        <v>0</v>
      </c>
      <c r="F14" s="6"/>
      <c r="H14" s="3" t="s">
        <v>13</v>
      </c>
      <c r="I14" s="6"/>
      <c r="J14" s="6"/>
      <c r="K14" s="6"/>
      <c r="L14" s="6"/>
    </row>
    <row r="15" spans="2:12" ht="24.95" customHeight="1" x14ac:dyDescent="0.25">
      <c r="B15" s="16" t="s">
        <v>2</v>
      </c>
      <c r="C15" s="17" t="s">
        <v>15</v>
      </c>
      <c r="D15" s="18" t="s">
        <v>4</v>
      </c>
      <c r="E15" s="40" t="str">
        <f>IF(Info!D23="TAK",Info!D6,"")</f>
        <v/>
      </c>
      <c r="H15" s="4" t="s">
        <v>34</v>
      </c>
    </row>
    <row r="16" spans="2:12" ht="24.95" customHeight="1" x14ac:dyDescent="0.25">
      <c r="B16" s="16" t="s">
        <v>5</v>
      </c>
      <c r="C16" s="17" t="s">
        <v>87</v>
      </c>
      <c r="D16" s="18" t="s">
        <v>4</v>
      </c>
      <c r="E16" s="41" t="str">
        <f>IF(Info!D23="TAK",ROUND(80%*E15,2),"")</f>
        <v/>
      </c>
      <c r="H16" s="1" t="s">
        <v>48</v>
      </c>
    </row>
    <row r="17" spans="1:8" ht="24.95" customHeight="1" x14ac:dyDescent="0.25">
      <c r="B17" s="16" t="s">
        <v>6</v>
      </c>
      <c r="C17" s="17" t="s">
        <v>67</v>
      </c>
      <c r="D17" s="18" t="s">
        <v>4</v>
      </c>
      <c r="E17" s="52"/>
      <c r="H17" s="1" t="s">
        <v>68</v>
      </c>
    </row>
    <row r="18" spans="1:8" ht="24.95" customHeight="1" x14ac:dyDescent="0.25">
      <c r="A18" s="70"/>
      <c r="B18" s="16" t="s">
        <v>7</v>
      </c>
      <c r="C18" s="17" t="s">
        <v>29</v>
      </c>
      <c r="D18" s="18" t="s">
        <v>4</v>
      </c>
      <c r="E18" s="42" t="str">
        <f>IF(Info!D23="TAK",Info!D7,"")</f>
        <v/>
      </c>
      <c r="G18" s="11"/>
      <c r="H18" s="23" t="s">
        <v>25</v>
      </c>
    </row>
    <row r="19" spans="1:8" ht="24.95" customHeight="1" x14ac:dyDescent="0.25">
      <c r="A19" s="70"/>
      <c r="B19" s="16" t="s">
        <v>8</v>
      </c>
      <c r="C19" s="17" t="s">
        <v>30</v>
      </c>
      <c r="D19" s="18" t="s">
        <v>4</v>
      </c>
      <c r="E19" s="42" t="str">
        <f>IF(Info!D23="TAK",Info!D8,"")</f>
        <v/>
      </c>
      <c r="G19" s="11"/>
      <c r="H19" s="23" t="s">
        <v>26</v>
      </c>
    </row>
    <row r="20" spans="1:8" ht="24.95" customHeight="1" x14ac:dyDescent="0.25">
      <c r="A20" s="70"/>
      <c r="B20" s="16" t="s">
        <v>9</v>
      </c>
      <c r="C20" s="17" t="s">
        <v>50</v>
      </c>
      <c r="D20" s="18" t="s">
        <v>17</v>
      </c>
      <c r="E20" s="41" t="str">
        <f>IF(Info!D23="TAK",IF(E19&lt;0,"TAK","NIE"),"")</f>
        <v/>
      </c>
      <c r="G20" s="11"/>
      <c r="H20" s="1" t="s">
        <v>51</v>
      </c>
    </row>
    <row r="21" spans="1:8" ht="24.95" customHeight="1" x14ac:dyDescent="0.25">
      <c r="B21" s="16" t="s">
        <v>10</v>
      </c>
      <c r="C21" s="17" t="s">
        <v>82</v>
      </c>
      <c r="D21" s="18" t="s">
        <v>4</v>
      </c>
      <c r="E21" s="43" t="str">
        <f>IF(Info!D23="TAK",IF(E20="TAK",E18*70%,"Pomoc zwiększona nienależna"),"")</f>
        <v/>
      </c>
      <c r="G21" s="11"/>
      <c r="H21" s="4" t="s">
        <v>18</v>
      </c>
    </row>
    <row r="22" spans="1:8" ht="24.95" customHeight="1" x14ac:dyDescent="0.25">
      <c r="B22" s="16" t="s">
        <v>12</v>
      </c>
      <c r="C22" s="17" t="s">
        <v>83</v>
      </c>
      <c r="D22" s="18" t="s">
        <v>4</v>
      </c>
      <c r="E22" s="43" t="str">
        <f>IF(Info!D23="TAK",IF(E20="TAK",E17+E19,"Pomoc zwiększona nienależna"),"")</f>
        <v/>
      </c>
      <c r="G22" s="11"/>
      <c r="H22" s="4" t="s">
        <v>18</v>
      </c>
    </row>
    <row r="23" spans="1:8" ht="24.95" customHeight="1" x14ac:dyDescent="0.25">
      <c r="B23" s="16" t="s">
        <v>16</v>
      </c>
      <c r="C23" s="17" t="s">
        <v>84</v>
      </c>
      <c r="D23" s="18" t="s">
        <v>4</v>
      </c>
      <c r="E23" s="43" t="str">
        <f>IF(Info!D23="TAK",IF(E20="TAK",E22-E21,("Pomoc zwiększona nienależna")),"")</f>
        <v/>
      </c>
      <c r="G23" s="11"/>
      <c r="H23" s="4" t="s">
        <v>36</v>
      </c>
    </row>
    <row r="24" spans="1:8" ht="24.95" customHeight="1" x14ac:dyDescent="0.25">
      <c r="B24" s="16" t="s">
        <v>19</v>
      </c>
      <c r="C24" s="17" t="s">
        <v>46</v>
      </c>
      <c r="D24" s="18" t="s">
        <v>17</v>
      </c>
      <c r="E24" s="41" t="str">
        <f>IF(Info!D23="TAK",IF(E20="TAK",IF(E23&gt;0,"NIE","TAK"),"Pomoc zwiększona nienależna"),"")</f>
        <v/>
      </c>
      <c r="H24" s="1" t="s">
        <v>52</v>
      </c>
    </row>
    <row r="25" spans="1:8" ht="24.95" customHeight="1" x14ac:dyDescent="0.25">
      <c r="B25" s="16" t="s">
        <v>20</v>
      </c>
      <c r="C25" s="17" t="s">
        <v>47</v>
      </c>
      <c r="D25" s="18" t="s">
        <v>17</v>
      </c>
      <c r="E25" s="41" t="str">
        <f>IF(Info!D23="TAK",IF(E20="TAK",IF(AND(E20="TAK",E24="TAK"),"TAK","NIE"),"Pomoc zwiększona nienależna"),"")</f>
        <v/>
      </c>
      <c r="H25" s="1" t="s">
        <v>53</v>
      </c>
    </row>
    <row r="26" spans="1:8" ht="24.95" customHeight="1" x14ac:dyDescent="0.25">
      <c r="B26" s="16" t="s">
        <v>21</v>
      </c>
      <c r="C26" s="17" t="s">
        <v>65</v>
      </c>
      <c r="D26" s="18" t="s">
        <v>4</v>
      </c>
      <c r="E26" s="43" t="str">
        <f>IF(Info!D23="TAK",IF(E20="TAK",IF(AND(E20="TAK",E24="TAK"),E17,0),"Pomoc zwiększona nienależna"),"")</f>
        <v/>
      </c>
      <c r="H26" s="4" t="s">
        <v>64</v>
      </c>
    </row>
    <row r="27" spans="1:8" ht="24.95" customHeight="1" thickBot="1" x14ac:dyDescent="0.3">
      <c r="B27" s="19" t="s">
        <v>22</v>
      </c>
      <c r="C27" s="26" t="s">
        <v>31</v>
      </c>
      <c r="D27" s="27" t="s">
        <v>24</v>
      </c>
      <c r="E27" s="45" t="str">
        <f>IF(Info!D23="TAK",IF(E24="NIE",E16-((E19+E16)-(70%*E18)),E16),"")</f>
        <v/>
      </c>
      <c r="H27" s="4" t="s">
        <v>81</v>
      </c>
    </row>
    <row r="28" spans="1:8" ht="15" customHeight="1" x14ac:dyDescent="0.25">
      <c r="C28" s="6"/>
      <c r="E28" s="21"/>
    </row>
    <row r="29" spans="1:8" ht="15" customHeight="1" thickBot="1" x14ac:dyDescent="0.3">
      <c r="C29" s="2" t="s">
        <v>72</v>
      </c>
      <c r="D29" s="22"/>
      <c r="E29" s="22"/>
    </row>
    <row r="30" spans="1:8" s="7" customFormat="1" ht="24.95" customHeight="1" x14ac:dyDescent="0.25">
      <c r="B30" s="13" t="s">
        <v>1</v>
      </c>
      <c r="C30" s="14" t="s">
        <v>88</v>
      </c>
      <c r="D30" s="14" t="s">
        <v>3</v>
      </c>
      <c r="E30" s="15" t="s">
        <v>0</v>
      </c>
      <c r="F30" s="6"/>
      <c r="H30" s="3" t="s">
        <v>13</v>
      </c>
    </row>
    <row r="31" spans="1:8" ht="24.95" customHeight="1" x14ac:dyDescent="0.25">
      <c r="B31" s="16" t="s">
        <v>2</v>
      </c>
      <c r="C31" s="71" t="s">
        <v>89</v>
      </c>
      <c r="D31" s="18" t="s">
        <v>4</v>
      </c>
      <c r="E31" s="40" t="str">
        <f>IF(Info!D23="TAK",E9-Info!D9,"")</f>
        <v/>
      </c>
      <c r="H31" s="1" t="s">
        <v>91</v>
      </c>
    </row>
    <row r="32" spans="1:8" ht="24.95" customHeight="1" thickBot="1" x14ac:dyDescent="0.3">
      <c r="B32" s="19" t="s">
        <v>5</v>
      </c>
      <c r="C32" s="72" t="s">
        <v>90</v>
      </c>
      <c r="D32" s="73" t="s">
        <v>4</v>
      </c>
      <c r="E32" s="74" t="str">
        <f>IF(Info!D23="TAK",E17-Info!D9,"")</f>
        <v/>
      </c>
      <c r="H32" s="1" t="s">
        <v>92</v>
      </c>
    </row>
    <row r="33" spans="4:5" ht="15" customHeight="1" x14ac:dyDescent="0.25">
      <c r="D33" s="22"/>
      <c r="E33" s="22"/>
    </row>
    <row r="34" spans="4:5" ht="15" customHeight="1" x14ac:dyDescent="0.25">
      <c r="D34" s="22"/>
      <c r="E34" s="22"/>
    </row>
    <row r="35" spans="4:5" ht="15" customHeight="1" x14ac:dyDescent="0.25">
      <c r="D35" s="22"/>
      <c r="E35" s="22"/>
    </row>
    <row r="36" spans="4:5" ht="15" customHeight="1" x14ac:dyDescent="0.25"/>
    <row r="37" spans="4:5" ht="15" customHeight="1" x14ac:dyDescent="0.25"/>
    <row r="38" spans="4:5" ht="15" customHeight="1" x14ac:dyDescent="0.25"/>
    <row r="39" spans="4:5" ht="15" customHeight="1" x14ac:dyDescent="0.25"/>
    <row r="40" spans="4:5" ht="15" customHeight="1" x14ac:dyDescent="0.25"/>
    <row r="41" spans="4:5" ht="15" customHeight="1" x14ac:dyDescent="0.25"/>
    <row r="42" spans="4:5" ht="15" customHeight="1" x14ac:dyDescent="0.25"/>
    <row r="43" spans="4:5" ht="15" customHeight="1" x14ac:dyDescent="0.25"/>
    <row r="44" spans="4:5" ht="15" customHeight="1" x14ac:dyDescent="0.25"/>
    <row r="45" spans="4:5" ht="15" customHeight="1" x14ac:dyDescent="0.25"/>
    <row r="46" spans="4:5" ht="15" customHeight="1" x14ac:dyDescent="0.25"/>
    <row r="47" spans="4:5" ht="15" customHeight="1" x14ac:dyDescent="0.25"/>
    <row r="48" spans="4:5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</sheetData>
  <sheetProtection algorithmName="SHA-512" hashValue="8+2LDVDw+M58w4y4X2W0gbrn2xnQisn8LhvvLQ1NI64WU2GL2ZJUMXrw/qzSa5TYdqqUMBbw9pGUEUho6/X6hA==" saltValue="sIgjNrX81WJIpcf7kXGPlQ==" spinCount="100000" sheet="1" objects="1" scenarios="1"/>
  <mergeCells count="4">
    <mergeCell ref="B4:E4"/>
    <mergeCell ref="B11:E11"/>
    <mergeCell ref="A18:A20"/>
    <mergeCell ref="B2:E2"/>
  </mergeCells>
  <conditionalFormatting sqref="E20">
    <cfRule type="containsText" dxfId="7" priority="5" operator="containsText" text="NIE">
      <formula>NOT(ISERROR(SEARCH("NIE",E20)))</formula>
    </cfRule>
  </conditionalFormatting>
  <conditionalFormatting sqref="E21:E22 E25:E26">
    <cfRule type="containsText" dxfId="6" priority="3" operator="containsText" text="NIE">
      <formula>NOT(ISERROR(SEARCH("NIE",E21)))</formula>
    </cfRule>
  </conditionalFormatting>
  <conditionalFormatting sqref="E23">
    <cfRule type="containsText" dxfId="5" priority="2" operator="containsText" text="NIE">
      <formula>NOT(ISERROR(SEARCH("NIE",E23)))</formula>
    </cfRule>
  </conditionalFormatting>
  <conditionalFormatting sqref="E24">
    <cfRule type="containsText" dxfId="4" priority="1" operator="containsText" text="NIE">
      <formula>NOT(ISERROR(SEARCH("NIE",E24)))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BB174"/>
  <sheetViews>
    <sheetView showGridLines="0" zoomScale="85" zoomScaleNormal="85" workbookViewId="0"/>
  </sheetViews>
  <sheetFormatPr defaultColWidth="0" defaultRowHeight="12.75" x14ac:dyDescent="0.25"/>
  <cols>
    <col min="1" max="2" width="5.7109375" style="6" customWidth="1"/>
    <col min="3" max="3" width="50.7109375" style="2" customWidth="1"/>
    <col min="4" max="4" width="10.7109375" style="6" customWidth="1"/>
    <col min="5" max="5" width="20.7109375" style="6" customWidth="1"/>
    <col min="6" max="7" width="5.7109375" style="6" customWidth="1"/>
    <col min="8" max="8" width="100.7109375" style="2" customWidth="1"/>
    <col min="9" max="9" width="5.7109375" style="6" customWidth="1"/>
    <col min="10" max="54" width="5.7109375" style="6" hidden="1" customWidth="1"/>
    <col min="55" max="16384" width="9.140625" style="6" hidden="1"/>
  </cols>
  <sheetData>
    <row r="1" spans="2:8" ht="15" customHeight="1" x14ac:dyDescent="0.25"/>
    <row r="2" spans="2:8" ht="60" customHeight="1" x14ac:dyDescent="0.25">
      <c r="B2" s="67" t="s">
        <v>56</v>
      </c>
      <c r="C2" s="68"/>
      <c r="D2" s="68"/>
      <c r="E2" s="69"/>
    </row>
    <row r="3" spans="2:8" ht="15" customHeight="1" x14ac:dyDescent="0.25"/>
    <row r="4" spans="2:8" ht="60" customHeight="1" x14ac:dyDescent="0.25">
      <c r="B4" s="67" t="s">
        <v>32</v>
      </c>
      <c r="C4" s="68"/>
      <c r="D4" s="68"/>
      <c r="E4" s="69"/>
    </row>
    <row r="5" spans="2:8" ht="15" customHeight="1" x14ac:dyDescent="0.25"/>
    <row r="6" spans="2:8" ht="15" customHeight="1" thickBot="1" x14ac:dyDescent="0.3">
      <c r="C6" s="2" t="s">
        <v>42</v>
      </c>
    </row>
    <row r="7" spans="2:8" s="7" customFormat="1" ht="24.95" customHeight="1" x14ac:dyDescent="0.25">
      <c r="B7" s="13" t="s">
        <v>1</v>
      </c>
      <c r="C7" s="14" t="s">
        <v>28</v>
      </c>
      <c r="D7" s="14" t="s">
        <v>3</v>
      </c>
      <c r="E7" s="15" t="s">
        <v>0</v>
      </c>
      <c r="F7" s="6"/>
      <c r="H7" s="3" t="s">
        <v>13</v>
      </c>
    </row>
    <row r="8" spans="2:8" ht="24.95" customHeight="1" x14ac:dyDescent="0.25">
      <c r="B8" s="24" t="s">
        <v>2</v>
      </c>
      <c r="C8" s="10" t="s">
        <v>15</v>
      </c>
      <c r="D8" s="9" t="s">
        <v>4</v>
      </c>
      <c r="E8" s="29" t="str">
        <f>IF(Info!D24="TAK",Info!D6,"")</f>
        <v/>
      </c>
      <c r="H8" s="4" t="s">
        <v>34</v>
      </c>
    </row>
    <row r="9" spans="2:8" ht="24.95" customHeight="1" thickBot="1" x14ac:dyDescent="0.3">
      <c r="B9" s="25" t="s">
        <v>5</v>
      </c>
      <c r="C9" s="26" t="s">
        <v>85</v>
      </c>
      <c r="D9" s="27" t="s">
        <v>4</v>
      </c>
      <c r="E9" s="28" t="str">
        <f>IF(Info!D24="TAK",ROUND(50%*E8,2),"")</f>
        <v/>
      </c>
      <c r="H9" s="1" t="s">
        <v>86</v>
      </c>
    </row>
    <row r="10" spans="2:8" ht="15" customHeight="1" x14ac:dyDescent="0.25">
      <c r="B10" s="12"/>
      <c r="C10" s="5"/>
      <c r="D10" s="12"/>
      <c r="E10" s="11"/>
      <c r="G10" s="11"/>
      <c r="H10" s="5"/>
    </row>
    <row r="11" spans="2:8" ht="60" customHeight="1" x14ac:dyDescent="0.25">
      <c r="B11" s="67" t="s">
        <v>33</v>
      </c>
      <c r="C11" s="68"/>
      <c r="D11" s="68"/>
      <c r="E11" s="69"/>
    </row>
    <row r="12" spans="2:8" ht="15" customHeight="1" x14ac:dyDescent="0.25"/>
    <row r="13" spans="2:8" ht="15" customHeight="1" thickBot="1" x14ac:dyDescent="0.3">
      <c r="C13" s="2" t="s">
        <v>43</v>
      </c>
    </row>
    <row r="14" spans="2:8" s="7" customFormat="1" ht="24.95" customHeight="1" x14ac:dyDescent="0.25">
      <c r="B14" s="13" t="s">
        <v>1</v>
      </c>
      <c r="C14" s="14" t="s">
        <v>27</v>
      </c>
      <c r="D14" s="14" t="s">
        <v>3</v>
      </c>
      <c r="E14" s="15" t="s">
        <v>0</v>
      </c>
      <c r="F14" s="6"/>
      <c r="H14" s="3" t="s">
        <v>13</v>
      </c>
    </row>
    <row r="15" spans="2:8" ht="24.95" customHeight="1" x14ac:dyDescent="0.25">
      <c r="B15" s="16" t="s">
        <v>2</v>
      </c>
      <c r="C15" s="17" t="s">
        <v>15</v>
      </c>
      <c r="D15" s="18" t="s">
        <v>4</v>
      </c>
      <c r="E15" s="40" t="str">
        <f>IF(Info!D24="TAK",Info!D6,"")</f>
        <v/>
      </c>
      <c r="H15" s="4" t="s">
        <v>34</v>
      </c>
    </row>
    <row r="16" spans="2:8" ht="24.95" customHeight="1" x14ac:dyDescent="0.25">
      <c r="B16" s="16" t="s">
        <v>5</v>
      </c>
      <c r="C16" s="17" t="s">
        <v>87</v>
      </c>
      <c r="D16" s="18" t="s">
        <v>4</v>
      </c>
      <c r="E16" s="41" t="str">
        <f>IF(Info!D24="TAK",ROUND(80%*E15,2),"")</f>
        <v/>
      </c>
      <c r="H16" s="1" t="s">
        <v>48</v>
      </c>
    </row>
    <row r="17" spans="1:8" ht="24.95" customHeight="1" x14ac:dyDescent="0.25">
      <c r="B17" s="16" t="s">
        <v>6</v>
      </c>
      <c r="C17" s="17" t="s">
        <v>67</v>
      </c>
      <c r="D17" s="18" t="s">
        <v>4</v>
      </c>
      <c r="E17" s="52"/>
      <c r="H17" s="1" t="s">
        <v>68</v>
      </c>
    </row>
    <row r="18" spans="1:8" ht="24.95" customHeight="1" x14ac:dyDescent="0.25">
      <c r="A18" s="70"/>
      <c r="B18" s="16" t="s">
        <v>7</v>
      </c>
      <c r="C18" s="17" t="s">
        <v>29</v>
      </c>
      <c r="D18" s="18" t="s">
        <v>4</v>
      </c>
      <c r="E18" s="42" t="str">
        <f>IF(Info!D24="TAK",Info!D7,"")</f>
        <v/>
      </c>
      <c r="G18" s="11"/>
      <c r="H18" s="23" t="s">
        <v>26</v>
      </c>
    </row>
    <row r="19" spans="1:8" ht="24.95" customHeight="1" x14ac:dyDescent="0.25">
      <c r="A19" s="70"/>
      <c r="B19" s="16" t="s">
        <v>8</v>
      </c>
      <c r="C19" s="17" t="s">
        <v>30</v>
      </c>
      <c r="D19" s="18" t="s">
        <v>4</v>
      </c>
      <c r="E19" s="42" t="str">
        <f>IF(Info!D24="TAK",Info!D8,"")</f>
        <v/>
      </c>
      <c r="G19" s="11"/>
      <c r="H19" s="23" t="s">
        <v>26</v>
      </c>
    </row>
    <row r="20" spans="1:8" ht="24.95" customHeight="1" x14ac:dyDescent="0.25">
      <c r="A20" s="70"/>
      <c r="B20" s="16" t="s">
        <v>9</v>
      </c>
      <c r="C20" s="17" t="s">
        <v>50</v>
      </c>
      <c r="D20" s="18" t="s">
        <v>17</v>
      </c>
      <c r="E20" s="41" t="str">
        <f>IF(Info!D24="TAK",IF(AND(E18&lt;0,E19&lt;0),"TAK","NIE"),"")</f>
        <v/>
      </c>
      <c r="G20" s="11"/>
      <c r="H20" s="1" t="s">
        <v>60</v>
      </c>
    </row>
    <row r="21" spans="1:8" ht="24.95" customHeight="1" x14ac:dyDescent="0.25">
      <c r="B21" s="16" t="s">
        <v>10</v>
      </c>
      <c r="C21" s="17" t="s">
        <v>80</v>
      </c>
      <c r="D21" s="18" t="s">
        <v>4</v>
      </c>
      <c r="E21" s="43" t="str">
        <f>IF(Info!D24="TAK",IF(E20="TAK",E17+E19,"Pomoc zwiększona nienależna"),"")</f>
        <v/>
      </c>
      <c r="G21" s="11"/>
      <c r="H21" s="4" t="s">
        <v>18</v>
      </c>
    </row>
    <row r="22" spans="1:8" ht="24.95" customHeight="1" x14ac:dyDescent="0.25">
      <c r="B22" s="16" t="s">
        <v>12</v>
      </c>
      <c r="C22" s="17" t="s">
        <v>46</v>
      </c>
      <c r="D22" s="18" t="s">
        <v>17</v>
      </c>
      <c r="E22" s="41" t="str">
        <f>IF(Info!D24="TAK",IF(E20="TAK",IF(E21&lt;=0,"TAK","NIE"),"Pomoc zwiększona nienależna"),"")</f>
        <v/>
      </c>
      <c r="H22" s="1" t="s">
        <v>61</v>
      </c>
    </row>
    <row r="23" spans="1:8" ht="24.95" customHeight="1" x14ac:dyDescent="0.25">
      <c r="B23" s="16" t="s">
        <v>16</v>
      </c>
      <c r="C23" s="17" t="s">
        <v>47</v>
      </c>
      <c r="D23" s="18" t="s">
        <v>17</v>
      </c>
      <c r="E23" s="41" t="str">
        <f>IF(Info!D24="TAK",IF(E20="TAK",IF(AND(E20="TAK",E22="TAK"),"TAK","NIE"),"Pomoc zwiększona nienależna"),"")</f>
        <v/>
      </c>
      <c r="H23" s="1" t="s">
        <v>53</v>
      </c>
    </row>
    <row r="24" spans="1:8" ht="24.95" customHeight="1" x14ac:dyDescent="0.25">
      <c r="B24" s="16" t="s">
        <v>19</v>
      </c>
      <c r="C24" s="17" t="s">
        <v>65</v>
      </c>
      <c r="D24" s="18" t="s">
        <v>4</v>
      </c>
      <c r="E24" s="43" t="str">
        <f>IF(Info!D24="TAK",IF(E20="TAK",IF(AND(E20="TAK",E22="TAK"),E17,0),"Pomoc zwiększona nienależna"),"")</f>
        <v/>
      </c>
      <c r="H24" s="4" t="s">
        <v>64</v>
      </c>
    </row>
    <row r="25" spans="1:8" ht="24.95" customHeight="1" thickBot="1" x14ac:dyDescent="0.3">
      <c r="B25" s="19" t="s">
        <v>20</v>
      </c>
      <c r="C25" s="26" t="s">
        <v>31</v>
      </c>
      <c r="D25" s="27" t="s">
        <v>24</v>
      </c>
      <c r="E25" s="45" t="str">
        <f>IF(Info!D24="TAK",IF(E22="NIE",E16-E21,E16),"")</f>
        <v/>
      </c>
      <c r="H25" s="4" t="s">
        <v>81</v>
      </c>
    </row>
    <row r="26" spans="1:8" ht="15" customHeight="1" x14ac:dyDescent="0.25">
      <c r="C26" s="6"/>
      <c r="E26" s="21"/>
    </row>
    <row r="27" spans="1:8" ht="15" customHeight="1" thickBot="1" x14ac:dyDescent="0.3">
      <c r="C27" s="2" t="s">
        <v>72</v>
      </c>
      <c r="D27" s="22"/>
      <c r="E27" s="22"/>
    </row>
    <row r="28" spans="1:8" s="7" customFormat="1" ht="24.95" customHeight="1" x14ac:dyDescent="0.25">
      <c r="B28" s="13" t="s">
        <v>1</v>
      </c>
      <c r="C28" s="14" t="s">
        <v>88</v>
      </c>
      <c r="D28" s="14" t="s">
        <v>3</v>
      </c>
      <c r="E28" s="15" t="s">
        <v>0</v>
      </c>
      <c r="F28" s="6"/>
      <c r="H28" s="3" t="s">
        <v>13</v>
      </c>
    </row>
    <row r="29" spans="1:8" ht="24.95" customHeight="1" x14ac:dyDescent="0.25">
      <c r="B29" s="16" t="s">
        <v>2</v>
      </c>
      <c r="C29" s="71" t="s">
        <v>89</v>
      </c>
      <c r="D29" s="18" t="s">
        <v>4</v>
      </c>
      <c r="E29" s="40" t="str">
        <f>IF(Info!D24="TAK",E9-Info!D9,"")</f>
        <v/>
      </c>
      <c r="H29" s="1" t="s">
        <v>91</v>
      </c>
    </row>
    <row r="30" spans="1:8" ht="24.95" customHeight="1" thickBot="1" x14ac:dyDescent="0.3">
      <c r="B30" s="19" t="s">
        <v>5</v>
      </c>
      <c r="C30" s="72" t="s">
        <v>90</v>
      </c>
      <c r="D30" s="73" t="s">
        <v>4</v>
      </c>
      <c r="E30" s="74" t="str">
        <f>IF(Info!D24="TAK",E17-Info!D9,"")</f>
        <v/>
      </c>
      <c r="H30" s="1" t="s">
        <v>92</v>
      </c>
    </row>
    <row r="31" spans="1:8" ht="15" customHeight="1" x14ac:dyDescent="0.25">
      <c r="C31" s="6"/>
      <c r="E31" s="21"/>
    </row>
    <row r="32" spans="1:8" ht="15" customHeight="1" x14ac:dyDescent="0.25">
      <c r="D32" s="22"/>
      <c r="E32" s="22"/>
    </row>
    <row r="33" spans="4:5" ht="15" customHeight="1" x14ac:dyDescent="0.25">
      <c r="D33" s="22"/>
      <c r="E33" s="22"/>
    </row>
    <row r="34" spans="4:5" ht="15" customHeight="1" x14ac:dyDescent="0.25">
      <c r="D34" s="22"/>
      <c r="E34" s="22"/>
    </row>
    <row r="35" spans="4:5" ht="15" customHeight="1" x14ac:dyDescent="0.25"/>
    <row r="36" spans="4:5" ht="15" customHeight="1" x14ac:dyDescent="0.25"/>
    <row r="37" spans="4:5" ht="15" customHeight="1" x14ac:dyDescent="0.25"/>
    <row r="38" spans="4:5" ht="15" customHeight="1" x14ac:dyDescent="0.25"/>
    <row r="39" spans="4:5" ht="15" customHeight="1" x14ac:dyDescent="0.25"/>
    <row r="40" spans="4:5" ht="15" customHeight="1" x14ac:dyDescent="0.25"/>
    <row r="41" spans="4:5" ht="15" customHeight="1" x14ac:dyDescent="0.25"/>
    <row r="42" spans="4:5" ht="15" customHeight="1" x14ac:dyDescent="0.25"/>
    <row r="43" spans="4:5" ht="15" customHeight="1" x14ac:dyDescent="0.25"/>
    <row r="44" spans="4:5" ht="15" customHeight="1" x14ac:dyDescent="0.25"/>
    <row r="45" spans="4:5" ht="15" customHeight="1" x14ac:dyDescent="0.25"/>
    <row r="46" spans="4:5" ht="15" customHeight="1" x14ac:dyDescent="0.25"/>
    <row r="47" spans="4:5" ht="15" customHeight="1" x14ac:dyDescent="0.25"/>
    <row r="48" spans="4:5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</sheetData>
  <sheetProtection algorithmName="SHA-512" hashValue="AvD3tVncX6W4fYBMBv0ke3raLyoNc5jfi8wgZ7zhrz0DaEfT0usFjsa2Y4OUsyy9baXEkxWmw/PEgTd27yIJtw==" saltValue="ZE32uMEB64fmYLV74e0wTQ==" spinCount="100000" sheet="1" objects="1" scenarios="1"/>
  <mergeCells count="4">
    <mergeCell ref="B4:E4"/>
    <mergeCell ref="B11:E11"/>
    <mergeCell ref="A18:A20"/>
    <mergeCell ref="B2:E2"/>
  </mergeCells>
  <conditionalFormatting sqref="E20">
    <cfRule type="containsText" dxfId="3" priority="6" operator="containsText" text="NIE">
      <formula>NOT(ISERROR(SEARCH("NIE",E20)))</formula>
    </cfRule>
  </conditionalFormatting>
  <conditionalFormatting sqref="E21 E24">
    <cfRule type="containsText" dxfId="2" priority="3" operator="containsText" text="NIE">
      <formula>NOT(ISERROR(SEARCH("NIE",E21)))</formula>
    </cfRule>
  </conditionalFormatting>
  <conditionalFormatting sqref="E22">
    <cfRule type="containsText" dxfId="1" priority="2" operator="containsText" text="NIE">
      <formula>NOT(ISERROR(SEARCH("NIE",E22)))</formula>
    </cfRule>
  </conditionalFormatting>
  <conditionalFormatting sqref="E23">
    <cfRule type="containsText" dxfId="0" priority="1" operator="containsText" text="NIE">
      <formula>NOT(ISERROR(SEARCH("NIE",E23)))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Info</vt:lpstr>
      <vt:lpstr>Pomoc S-1</vt:lpstr>
      <vt:lpstr>Pomoc S-2</vt:lpstr>
      <vt:lpstr>Pomoc S-3</vt:lpstr>
      <vt:lpstr>Info!_Hlk123128466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Muszyński Michał</dc:creator>
  <cp:lastModifiedBy>Muszyński Michał</cp:lastModifiedBy>
  <dcterms:created xsi:type="dcterms:W3CDTF">2022-12-14T08:22:26Z</dcterms:created>
  <dcterms:modified xsi:type="dcterms:W3CDTF">2023-01-27T08:20:16Z</dcterms:modified>
</cp:coreProperties>
</file>